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20" yWindow="-135" windowWidth="19440" windowHeight="7425" tabRatio="815" activeTab="2"/>
  </bookViews>
  <sheets>
    <sheet name="Menú" sheetId="22" r:id="rId1"/>
    <sheet name="Cotizacion" sheetId="27" r:id="rId2"/>
    <sheet name="Costos" sheetId="28" r:id="rId3"/>
    <sheet name="Aranceles" sheetId="25" r:id="rId4"/>
    <sheet name="Base $ Prod" sheetId="10" r:id="rId5"/>
    <sheet name="Tendenc Pollo" sheetId="11" r:id="rId6"/>
    <sheet name="Tendenc Pechuga" sheetId="16" r:id="rId7"/>
    <sheet name="Tendenc Alas" sheetId="17" r:id="rId8"/>
    <sheet name="Tendenc P.P sin R" sheetId="18" r:id="rId9"/>
    <sheet name="Tendenc P.P con R" sheetId="19" r:id="rId10"/>
    <sheet name="Descripción" sheetId="21" r:id="rId11"/>
  </sheets>
  <calcPr calcId="125725"/>
</workbook>
</file>

<file path=xl/calcChain.xml><?xml version="1.0" encoding="utf-8"?>
<calcChain xmlns="http://schemas.openxmlformats.org/spreadsheetml/2006/main">
  <c r="AM65" i="10"/>
  <c r="AM66"/>
  <c r="AT63"/>
  <c r="AU63"/>
  <c r="AV63"/>
  <c r="AW63"/>
  <c r="AX63"/>
  <c r="AT64"/>
  <c r="AU64"/>
  <c r="AV64"/>
  <c r="AW64"/>
  <c r="AX64"/>
  <c r="AT65"/>
  <c r="AU65"/>
  <c r="AV65"/>
  <c r="AW65"/>
  <c r="AX65"/>
  <c r="AT66"/>
  <c r="AU66"/>
  <c r="AV66"/>
  <c r="AW66"/>
  <c r="AX66"/>
  <c r="AH65"/>
  <c r="AI66"/>
  <c r="AG63"/>
  <c r="AI65"/>
  <c r="Z65"/>
  <c r="Z66"/>
  <c r="W63"/>
  <c r="AJ63" s="1"/>
  <c r="X63"/>
  <c r="AK63" s="1"/>
  <c r="Y63"/>
  <c r="AL63" s="1"/>
  <c r="AA63"/>
  <c r="AN63" s="1"/>
  <c r="W64"/>
  <c r="AJ64" s="1"/>
  <c r="X64"/>
  <c r="AK64" s="1"/>
  <c r="Y64"/>
  <c r="AL64" s="1"/>
  <c r="AA64"/>
  <c r="AN64" s="1"/>
  <c r="W65"/>
  <c r="AJ65" s="1"/>
  <c r="W66"/>
  <c r="AJ66" s="1"/>
  <c r="U66"/>
  <c r="AH66" s="1"/>
  <c r="U65"/>
  <c r="R65"/>
  <c r="AE65" s="1"/>
  <c r="R66"/>
  <c r="AE66" s="1"/>
  <c r="R63"/>
  <c r="AE63" s="1"/>
  <c r="S63"/>
  <c r="AF63" s="1"/>
  <c r="T63"/>
  <c r="V63"/>
  <c r="AI63" s="1"/>
  <c r="R64"/>
  <c r="AE64" s="1"/>
  <c r="S64"/>
  <c r="AF64" s="1"/>
  <c r="T64"/>
  <c r="AG64" s="1"/>
  <c r="V64"/>
  <c r="AI64" s="1"/>
  <c r="O63"/>
  <c r="AB63" s="1"/>
  <c r="P63"/>
  <c r="AC63" s="1"/>
  <c r="Q63"/>
  <c r="AD63" s="1"/>
  <c r="O64"/>
  <c r="AB64" s="1"/>
  <c r="P64"/>
  <c r="AC64" s="1"/>
  <c r="Q64"/>
  <c r="AD64" s="1"/>
  <c r="O65"/>
  <c r="AB65" s="1"/>
  <c r="P65"/>
  <c r="AC65" s="1"/>
  <c r="Q65"/>
  <c r="AD65" s="1"/>
  <c r="O66"/>
  <c r="AB66" s="1"/>
  <c r="P66"/>
  <c r="AC66" s="1"/>
  <c r="Q66"/>
  <c r="AD66" s="1"/>
  <c r="O61"/>
  <c r="AB61" s="1"/>
  <c r="W57"/>
  <c r="X57"/>
  <c r="Y57"/>
  <c r="AA57"/>
  <c r="W58"/>
  <c r="X58"/>
  <c r="Y58"/>
  <c r="AA58"/>
  <c r="W59"/>
  <c r="X59"/>
  <c r="Y59"/>
  <c r="AA59"/>
  <c r="W60"/>
  <c r="X60"/>
  <c r="Y60"/>
  <c r="AA60"/>
  <c r="W61"/>
  <c r="X61"/>
  <c r="AK61" s="1"/>
  <c r="Y61"/>
  <c r="AL61" s="1"/>
  <c r="AA61"/>
  <c r="AN61" s="1"/>
  <c r="W62"/>
  <c r="AJ62" s="1"/>
  <c r="X62"/>
  <c r="AK62" s="1"/>
  <c r="Y62"/>
  <c r="AL62" s="1"/>
  <c r="AA62"/>
  <c r="AN62" s="1"/>
  <c r="AA56"/>
  <c r="Y56"/>
  <c r="X56"/>
  <c r="W56"/>
  <c r="W45"/>
  <c r="X45"/>
  <c r="Y45"/>
  <c r="AA45"/>
  <c r="W46"/>
  <c r="X46"/>
  <c r="Y46"/>
  <c r="AA46"/>
  <c r="W47"/>
  <c r="X47"/>
  <c r="Y47"/>
  <c r="AA47"/>
  <c r="W48"/>
  <c r="X48"/>
  <c r="Y48"/>
  <c r="AA48"/>
  <c r="W49"/>
  <c r="X49"/>
  <c r="Y49"/>
  <c r="AA49"/>
  <c r="W50"/>
  <c r="X50"/>
  <c r="Y50"/>
  <c r="AA50"/>
  <c r="W51"/>
  <c r="X51"/>
  <c r="Y51"/>
  <c r="AA51"/>
  <c r="W52"/>
  <c r="X52"/>
  <c r="Y52"/>
  <c r="AA52"/>
  <c r="W53"/>
  <c r="X53"/>
  <c r="Y53"/>
  <c r="AA53"/>
  <c r="W54"/>
  <c r="X54"/>
  <c r="Y54"/>
  <c r="AA54"/>
  <c r="W55"/>
  <c r="X55"/>
  <c r="Y55"/>
  <c r="AA55"/>
  <c r="AA44"/>
  <c r="Y44"/>
  <c r="X44"/>
  <c r="W44"/>
  <c r="W33"/>
  <c r="X33"/>
  <c r="Y33"/>
  <c r="AA33"/>
  <c r="W34"/>
  <c r="X34"/>
  <c r="Y34"/>
  <c r="AA34"/>
  <c r="W35"/>
  <c r="X35"/>
  <c r="Y35"/>
  <c r="AA35"/>
  <c r="W36"/>
  <c r="X36"/>
  <c r="Y36"/>
  <c r="AA36"/>
  <c r="W37"/>
  <c r="X37"/>
  <c r="Y37"/>
  <c r="AA37"/>
  <c r="W38"/>
  <c r="X38"/>
  <c r="Y38"/>
  <c r="AA38"/>
  <c r="W39"/>
  <c r="X39"/>
  <c r="Y39"/>
  <c r="AA39"/>
  <c r="W40"/>
  <c r="X40"/>
  <c r="Y40"/>
  <c r="AA40"/>
  <c r="W41"/>
  <c r="X41"/>
  <c r="Y41"/>
  <c r="AA41"/>
  <c r="W42"/>
  <c r="X42"/>
  <c r="Y42"/>
  <c r="AA42"/>
  <c r="W43"/>
  <c r="X43"/>
  <c r="Y43"/>
  <c r="AA43"/>
  <c r="AA32"/>
  <c r="Y32"/>
  <c r="X32"/>
  <c r="W32"/>
  <c r="W21"/>
  <c r="X21"/>
  <c r="Y21"/>
  <c r="AA21"/>
  <c r="W22"/>
  <c r="X22"/>
  <c r="Y22"/>
  <c r="AA22"/>
  <c r="W23"/>
  <c r="X23"/>
  <c r="Y23"/>
  <c r="AA23"/>
  <c r="W24"/>
  <c r="X24"/>
  <c r="Y24"/>
  <c r="AA24"/>
  <c r="W25"/>
  <c r="X25"/>
  <c r="Y25"/>
  <c r="AA25"/>
  <c r="W26"/>
  <c r="X26"/>
  <c r="Y26"/>
  <c r="AA26"/>
  <c r="W27"/>
  <c r="X27"/>
  <c r="Y27"/>
  <c r="AA27"/>
  <c r="W28"/>
  <c r="X28"/>
  <c r="Y28"/>
  <c r="AA28"/>
  <c r="W29"/>
  <c r="X29"/>
  <c r="Y29"/>
  <c r="AA29"/>
  <c r="W30"/>
  <c r="X30"/>
  <c r="Y30"/>
  <c r="AA30"/>
  <c r="W31"/>
  <c r="X31"/>
  <c r="Y31"/>
  <c r="AA31"/>
  <c r="AA20"/>
  <c r="Y20"/>
  <c r="X20"/>
  <c r="W20"/>
  <c r="W19"/>
  <c r="X19"/>
  <c r="Y19"/>
  <c r="AA19"/>
  <c r="W9"/>
  <c r="X9"/>
  <c r="Y9"/>
  <c r="AA9"/>
  <c r="W10"/>
  <c r="X10"/>
  <c r="Y10"/>
  <c r="AA10"/>
  <c r="W11"/>
  <c r="X11"/>
  <c r="Y11"/>
  <c r="AA11"/>
  <c r="W12"/>
  <c r="X12"/>
  <c r="Y12"/>
  <c r="AA12"/>
  <c r="W13"/>
  <c r="X13"/>
  <c r="Y13"/>
  <c r="AA13"/>
  <c r="W14"/>
  <c r="X14"/>
  <c r="Y14"/>
  <c r="AA14"/>
  <c r="W15"/>
  <c r="X15"/>
  <c r="Y15"/>
  <c r="AA15"/>
  <c r="W16"/>
  <c r="X16"/>
  <c r="Y16"/>
  <c r="AA16"/>
  <c r="W17"/>
  <c r="X17"/>
  <c r="Y17"/>
  <c r="AA17"/>
  <c r="W18"/>
  <c r="X18"/>
  <c r="Y18"/>
  <c r="AA18"/>
  <c r="AA8"/>
  <c r="Y8"/>
  <c r="X8"/>
  <c r="W8"/>
  <c r="AJ61"/>
  <c r="AT61"/>
  <c r="AU61"/>
  <c r="AV61"/>
  <c r="AW61"/>
  <c r="AX61"/>
  <c r="AT62"/>
  <c r="AU62"/>
  <c r="AV62"/>
  <c r="AW62"/>
  <c r="AX62"/>
  <c r="R61"/>
  <c r="AE61" s="1"/>
  <c r="S61"/>
  <c r="AF61" s="1"/>
  <c r="T61"/>
  <c r="AG61" s="1"/>
  <c r="V61"/>
  <c r="AI61" s="1"/>
  <c r="R62"/>
  <c r="AE62" s="1"/>
  <c r="S62"/>
  <c r="AF62" s="1"/>
  <c r="T62"/>
  <c r="AG62" s="1"/>
  <c r="V62"/>
  <c r="AI62" s="1"/>
  <c r="P61"/>
  <c r="AC61" s="1"/>
  <c r="Q61"/>
  <c r="AD61" s="1"/>
  <c r="O62"/>
  <c r="AB62" s="1"/>
  <c r="P62"/>
  <c r="AC62" s="1"/>
  <c r="Q62"/>
  <c r="AD62" s="1"/>
  <c r="O9" l="1"/>
  <c r="P9"/>
  <c r="Q9"/>
  <c r="R9"/>
  <c r="S9"/>
  <c r="T9"/>
  <c r="V9"/>
  <c r="O10"/>
  <c r="P10"/>
  <c r="Q10"/>
  <c r="R10"/>
  <c r="S10"/>
  <c r="T10"/>
  <c r="V10"/>
  <c r="O11"/>
  <c r="P11"/>
  <c r="Q11"/>
  <c r="R11"/>
  <c r="S11"/>
  <c r="T11"/>
  <c r="V11"/>
  <c r="O12"/>
  <c r="P12"/>
  <c r="Q12"/>
  <c r="R12"/>
  <c r="S12"/>
  <c r="T12"/>
  <c r="V12"/>
  <c r="O13"/>
  <c r="P13"/>
  <c r="Q13"/>
  <c r="R13"/>
  <c r="S13"/>
  <c r="T13"/>
  <c r="V13"/>
  <c r="O14"/>
  <c r="P14"/>
  <c r="Q14"/>
  <c r="R14"/>
  <c r="S14"/>
  <c r="T14"/>
  <c r="V14"/>
  <c r="O15"/>
  <c r="P15"/>
  <c r="Q15"/>
  <c r="R15"/>
  <c r="S15"/>
  <c r="T15"/>
  <c r="V15"/>
  <c r="O16"/>
  <c r="P16"/>
  <c r="Q16"/>
  <c r="R16"/>
  <c r="S16"/>
  <c r="T16"/>
  <c r="V16"/>
  <c r="O17"/>
  <c r="P17"/>
  <c r="Q17"/>
  <c r="R17"/>
  <c r="S17"/>
  <c r="T17"/>
  <c r="V17"/>
  <c r="O18"/>
  <c r="P18"/>
  <c r="Q18"/>
  <c r="R18"/>
  <c r="S18"/>
  <c r="T18"/>
  <c r="V18"/>
  <c r="O19"/>
  <c r="P19"/>
  <c r="Q19"/>
  <c r="R19"/>
  <c r="S19"/>
  <c r="T19"/>
  <c r="V19"/>
  <c r="O20"/>
  <c r="P20"/>
  <c r="Q20"/>
  <c r="R20"/>
  <c r="S20"/>
  <c r="T20"/>
  <c r="V20"/>
  <c r="O21"/>
  <c r="P21"/>
  <c r="Q21"/>
  <c r="R21"/>
  <c r="S21"/>
  <c r="T21"/>
  <c r="V21"/>
  <c r="O22"/>
  <c r="P22"/>
  <c r="Q22"/>
  <c r="R22"/>
  <c r="S22"/>
  <c r="T22"/>
  <c r="V22"/>
  <c r="O23"/>
  <c r="P23"/>
  <c r="Q23"/>
  <c r="R23"/>
  <c r="S23"/>
  <c r="T23"/>
  <c r="V23"/>
  <c r="O24"/>
  <c r="P24"/>
  <c r="Q24"/>
  <c r="R24"/>
  <c r="S24"/>
  <c r="T24"/>
  <c r="V24"/>
  <c r="O25"/>
  <c r="P25"/>
  <c r="Q25"/>
  <c r="R25"/>
  <c r="S25"/>
  <c r="T25"/>
  <c r="V25"/>
  <c r="O26"/>
  <c r="P26"/>
  <c r="Q26"/>
  <c r="R26"/>
  <c r="S26"/>
  <c r="T26"/>
  <c r="V26"/>
  <c r="O27"/>
  <c r="P27"/>
  <c r="Q27"/>
  <c r="R27"/>
  <c r="S27"/>
  <c r="T27"/>
  <c r="V27"/>
  <c r="O28"/>
  <c r="P28"/>
  <c r="Q28"/>
  <c r="R28"/>
  <c r="S28"/>
  <c r="T28"/>
  <c r="V28"/>
  <c r="O29"/>
  <c r="P29"/>
  <c r="Q29"/>
  <c r="R29"/>
  <c r="S29"/>
  <c r="T29"/>
  <c r="V29"/>
  <c r="O30"/>
  <c r="P30"/>
  <c r="Q30"/>
  <c r="R30"/>
  <c r="S30"/>
  <c r="T30"/>
  <c r="V30"/>
  <c r="O31"/>
  <c r="P31"/>
  <c r="Q31"/>
  <c r="R31"/>
  <c r="S31"/>
  <c r="T31"/>
  <c r="V31"/>
  <c r="O32"/>
  <c r="P32"/>
  <c r="Q32"/>
  <c r="R32"/>
  <c r="S32"/>
  <c r="T32"/>
  <c r="V32"/>
  <c r="O33"/>
  <c r="P33"/>
  <c r="Q33"/>
  <c r="R33"/>
  <c r="S33"/>
  <c r="T33"/>
  <c r="V33"/>
  <c r="O34"/>
  <c r="P34"/>
  <c r="Q34"/>
  <c r="R34"/>
  <c r="S34"/>
  <c r="T34"/>
  <c r="V34"/>
  <c r="O35"/>
  <c r="P35"/>
  <c r="Q35"/>
  <c r="R35"/>
  <c r="S35"/>
  <c r="T35"/>
  <c r="V35"/>
  <c r="O36"/>
  <c r="P36"/>
  <c r="Q36"/>
  <c r="R36"/>
  <c r="S36"/>
  <c r="T36"/>
  <c r="V36"/>
  <c r="O37"/>
  <c r="P37"/>
  <c r="Q37"/>
  <c r="R37"/>
  <c r="S37"/>
  <c r="T37"/>
  <c r="V37"/>
  <c r="O38"/>
  <c r="P38"/>
  <c r="Q38"/>
  <c r="R38"/>
  <c r="S38"/>
  <c r="T38"/>
  <c r="V38"/>
  <c r="O39"/>
  <c r="P39"/>
  <c r="Q39"/>
  <c r="R39"/>
  <c r="S39"/>
  <c r="T39"/>
  <c r="V39"/>
  <c r="O40"/>
  <c r="P40"/>
  <c r="Q40"/>
  <c r="R40"/>
  <c r="S40"/>
  <c r="T40"/>
  <c r="V40"/>
  <c r="O41"/>
  <c r="P41"/>
  <c r="Q41"/>
  <c r="R41"/>
  <c r="S41"/>
  <c r="T41"/>
  <c r="V41"/>
  <c r="O42"/>
  <c r="P42"/>
  <c r="Q42"/>
  <c r="R42"/>
  <c r="S42"/>
  <c r="T42"/>
  <c r="V42"/>
  <c r="O43"/>
  <c r="P43"/>
  <c r="Q43"/>
  <c r="R43"/>
  <c r="S43"/>
  <c r="T43"/>
  <c r="V43"/>
  <c r="O44"/>
  <c r="P44"/>
  <c r="Q44"/>
  <c r="R44"/>
  <c r="S44"/>
  <c r="T44"/>
  <c r="V44"/>
  <c r="O45"/>
  <c r="P45"/>
  <c r="Q45"/>
  <c r="R45"/>
  <c r="S45"/>
  <c r="T45"/>
  <c r="V45"/>
  <c r="O46"/>
  <c r="P46"/>
  <c r="Q46"/>
  <c r="R46"/>
  <c r="S46"/>
  <c r="T46"/>
  <c r="V46"/>
  <c r="O47"/>
  <c r="P47"/>
  <c r="Q47"/>
  <c r="R47"/>
  <c r="S47"/>
  <c r="T47"/>
  <c r="V47"/>
  <c r="O48"/>
  <c r="P48"/>
  <c r="Q48"/>
  <c r="R48"/>
  <c r="S48"/>
  <c r="T48"/>
  <c r="V48"/>
  <c r="O49"/>
  <c r="P49"/>
  <c r="Q49"/>
  <c r="R49"/>
  <c r="S49"/>
  <c r="T49"/>
  <c r="V49"/>
  <c r="O50"/>
  <c r="P50"/>
  <c r="Q50"/>
  <c r="R50"/>
  <c r="S50"/>
  <c r="T50"/>
  <c r="V50"/>
  <c r="O51"/>
  <c r="P51"/>
  <c r="Q51"/>
  <c r="R51"/>
  <c r="S51"/>
  <c r="T51"/>
  <c r="V51"/>
  <c r="O52"/>
  <c r="P52"/>
  <c r="Q52"/>
  <c r="R52"/>
  <c r="S52"/>
  <c r="T52"/>
  <c r="V52"/>
  <c r="O53"/>
  <c r="P53"/>
  <c r="Q53"/>
  <c r="R53"/>
  <c r="S53"/>
  <c r="T53"/>
  <c r="V53"/>
  <c r="O54"/>
  <c r="P54"/>
  <c r="Q54"/>
  <c r="R54"/>
  <c r="S54"/>
  <c r="T54"/>
  <c r="V54"/>
  <c r="O55"/>
  <c r="P55"/>
  <c r="Q55"/>
  <c r="R55"/>
  <c r="S55"/>
  <c r="T55"/>
  <c r="V55"/>
  <c r="O56"/>
  <c r="P56"/>
  <c r="Q56"/>
  <c r="R56"/>
  <c r="S56"/>
  <c r="T56"/>
  <c r="V56"/>
  <c r="O57"/>
  <c r="P57"/>
  <c r="Q57"/>
  <c r="R57"/>
  <c r="S57"/>
  <c r="T57"/>
  <c r="V57"/>
  <c r="O58"/>
  <c r="P58"/>
  <c r="Q58"/>
  <c r="R58"/>
  <c r="S58"/>
  <c r="T58"/>
  <c r="V58"/>
  <c r="O59"/>
  <c r="P59"/>
  <c r="Q59"/>
  <c r="R59"/>
  <c r="S59"/>
  <c r="T59"/>
  <c r="V59"/>
  <c r="O60"/>
  <c r="P60"/>
  <c r="Q60"/>
  <c r="R60"/>
  <c r="S60"/>
  <c r="T60"/>
  <c r="V60"/>
  <c r="V8"/>
  <c r="T8"/>
  <c r="S8"/>
  <c r="R8"/>
  <c r="Q8"/>
  <c r="P8"/>
  <c r="O8"/>
  <c r="B24" i="28"/>
  <c r="B29" s="1"/>
  <c r="AX60" i="10"/>
  <c r="AW60"/>
  <c r="AV60"/>
  <c r="AU60"/>
  <c r="AT60"/>
  <c r="AX59"/>
  <c r="AW59"/>
  <c r="AV59"/>
  <c r="AU59"/>
  <c r="AT59"/>
  <c r="AX58"/>
  <c r="AW58"/>
  <c r="AV58"/>
  <c r="AU58"/>
  <c r="AT58"/>
  <c r="AX57"/>
  <c r="AW57"/>
  <c r="AV57"/>
  <c r="AU57"/>
  <c r="AT57"/>
  <c r="AX56"/>
  <c r="AW56"/>
  <c r="AV56"/>
  <c r="AU56"/>
  <c r="AT56"/>
  <c r="AX55"/>
  <c r="AW55"/>
  <c r="AV55"/>
  <c r="AU55"/>
  <c r="AT55"/>
  <c r="AX54"/>
  <c r="AW54"/>
  <c r="AV54"/>
  <c r="AU54"/>
  <c r="AT54"/>
  <c r="AT53" l="1"/>
  <c r="AU53"/>
  <c r="AV53"/>
  <c r="AW53"/>
  <c r="AX53"/>
  <c r="AT51" l="1"/>
  <c r="AU51"/>
  <c r="AV51"/>
  <c r="AW51"/>
  <c r="AX51"/>
  <c r="AT52"/>
  <c r="AU52"/>
  <c r="AV52"/>
  <c r="AW52"/>
  <c r="AX52"/>
  <c r="AT50"/>
  <c r="AU50"/>
  <c r="AV50"/>
  <c r="AW50"/>
  <c r="AX50"/>
  <c r="AT48" l="1"/>
  <c r="AU48"/>
  <c r="AV48"/>
  <c r="AW48"/>
  <c r="AX48"/>
  <c r="AT49"/>
  <c r="AU49"/>
  <c r="AV49"/>
  <c r="AW49"/>
  <c r="AX49"/>
  <c r="AT47"/>
  <c r="AU47"/>
  <c r="AV47"/>
  <c r="AW47"/>
  <c r="AX47"/>
  <c r="AT46" l="1"/>
  <c r="AU46"/>
  <c r="AV46"/>
  <c r="AW46"/>
  <c r="AX46"/>
  <c r="AT45" l="1"/>
  <c r="AU45"/>
  <c r="AV45"/>
  <c r="AW45"/>
  <c r="AX45"/>
  <c r="AT44" l="1"/>
  <c r="AU44"/>
  <c r="AV44"/>
  <c r="AW44"/>
  <c r="AX44"/>
  <c r="AT43"/>
  <c r="AU43"/>
  <c r="AV43"/>
  <c r="AW43"/>
  <c r="AX43"/>
  <c r="AT42"/>
  <c r="AU42"/>
  <c r="AV42"/>
  <c r="AW42"/>
  <c r="AX42"/>
  <c r="AT41" l="1"/>
  <c r="AU41"/>
  <c r="AV41"/>
  <c r="AW41"/>
  <c r="AX41"/>
  <c r="AT40"/>
  <c r="AU40"/>
  <c r="AV40"/>
  <c r="AW40"/>
  <c r="AX40"/>
  <c r="B14" i="28"/>
  <c r="F11"/>
  <c r="B25" l="1"/>
  <c r="B26"/>
  <c r="B16"/>
  <c r="B13"/>
  <c r="G31" i="27"/>
  <c r="F30"/>
  <c r="F29"/>
  <c r="F28"/>
  <c r="G23"/>
  <c r="B21" i="28" s="1"/>
  <c r="G22" i="27"/>
  <c r="B20" i="28" s="1"/>
  <c r="G21" i="27"/>
  <c r="B19" i="28" s="1"/>
  <c r="G20" i="27"/>
  <c r="B18" i="28" s="1"/>
  <c r="G19" i="27"/>
  <c r="B17" i="28" s="1"/>
  <c r="F18" i="27"/>
  <c r="F24" s="1"/>
  <c r="G13"/>
  <c r="G14" s="1"/>
  <c r="F12"/>
  <c r="F14" s="1"/>
  <c r="D7"/>
  <c r="B15" i="28" l="1"/>
  <c r="B22" s="1"/>
  <c r="E11"/>
  <c r="F31" i="27"/>
  <c r="G24"/>
  <c r="G33" s="1"/>
  <c r="H33" s="1"/>
  <c r="I33" s="1"/>
  <c r="F33"/>
  <c r="AF53" i="10" l="1"/>
  <c r="AN58"/>
  <c r="AN56"/>
  <c r="AL58"/>
  <c r="AL56"/>
  <c r="AK58"/>
  <c r="AK56"/>
  <c r="AJ57"/>
  <c r="AJ55"/>
  <c r="AB59"/>
  <c r="AF60"/>
  <c r="AI59"/>
  <c r="AD59"/>
  <c r="AF58"/>
  <c r="AE57"/>
  <c r="AI56"/>
  <c r="AD56"/>
  <c r="AF55"/>
  <c r="AB55"/>
  <c r="AF54"/>
  <c r="AB54"/>
  <c r="AN54"/>
  <c r="AL54"/>
  <c r="AK55"/>
  <c r="AB57"/>
  <c r="AI60"/>
  <c r="AF59"/>
  <c r="AD58"/>
  <c r="AG57"/>
  <c r="AF56"/>
  <c r="AI55"/>
  <c r="AI54"/>
  <c r="AN59"/>
  <c r="AL59"/>
  <c r="AK59"/>
  <c r="AJ56"/>
  <c r="AB60"/>
  <c r="AG59"/>
  <c r="AD57"/>
  <c r="AC56"/>
  <c r="AE54"/>
  <c r="AN57"/>
  <c r="AL57"/>
  <c r="AK57"/>
  <c r="AK54"/>
  <c r="AJ60"/>
  <c r="AB58"/>
  <c r="AB56"/>
  <c r="AG60"/>
  <c r="AC60"/>
  <c r="AE59"/>
  <c r="AG58"/>
  <c r="AC58"/>
  <c r="AF57"/>
  <c r="AE56"/>
  <c r="AG55"/>
  <c r="AC55"/>
  <c r="AG54"/>
  <c r="AC54"/>
  <c r="AN60"/>
  <c r="AL60"/>
  <c r="AK60"/>
  <c r="AJ59"/>
  <c r="AD60"/>
  <c r="AI58"/>
  <c r="AC57"/>
  <c r="AD55"/>
  <c r="AD54"/>
  <c r="AN55"/>
  <c r="AL55"/>
  <c r="AJ58"/>
  <c r="AJ54"/>
  <c r="AE60"/>
  <c r="AC59"/>
  <c r="AE58"/>
  <c r="AI57"/>
  <c r="AG56"/>
  <c r="AE55"/>
  <c r="AL50"/>
  <c r="AI48"/>
  <c r="AK51"/>
  <c r="AD52"/>
  <c r="AK50"/>
  <c r="AK48"/>
  <c r="AD53"/>
  <c r="AK46"/>
  <c r="AC46"/>
  <c r="AD45"/>
  <c r="AK44"/>
  <c r="AD43"/>
  <c r="AN41"/>
  <c r="AL40"/>
  <c r="AN40"/>
  <c r="AC40"/>
  <c r="AB40"/>
  <c r="AD40"/>
  <c r="AK21"/>
  <c r="AE50"/>
  <c r="AK49"/>
  <c r="AN52"/>
  <c r="AB52"/>
  <c r="AB45"/>
  <c r="AE44"/>
  <c r="AG44"/>
  <c r="AG41"/>
  <c r="D11" i="28"/>
  <c r="G11" s="1"/>
  <c r="AC53" i="10"/>
  <c r="AN50"/>
  <c r="AL49"/>
  <c r="AL51"/>
  <c r="AL46"/>
  <c r="AE45"/>
  <c r="AC44"/>
  <c r="AF43"/>
  <c r="AJ52"/>
  <c r="D22" i="28"/>
  <c r="AD50" i="10"/>
  <c r="AB50"/>
  <c r="AI51"/>
  <c r="AK52"/>
  <c r="AF48"/>
  <c r="AG50"/>
  <c r="AE46"/>
  <c r="AB47"/>
  <c r="AC47"/>
  <c r="AF47"/>
  <c r="AL44"/>
  <c r="AJ44"/>
  <c r="AK43"/>
  <c r="AB42"/>
  <c r="AC43"/>
  <c r="AN43"/>
  <c r="AF42"/>
  <c r="AF44"/>
  <c r="AC41"/>
  <c r="AE41"/>
  <c r="AD51"/>
  <c r="AD49"/>
  <c r="AF52"/>
  <c r="AL48"/>
  <c r="AG47"/>
  <c r="AF45"/>
  <c r="AN45"/>
  <c r="AJ43"/>
  <c r="AK13"/>
  <c r="AG52"/>
  <c r="AF50"/>
  <c r="AG48"/>
  <c r="AF49"/>
  <c r="AI47"/>
  <c r="AL45"/>
  <c r="AI43"/>
  <c r="AJ40"/>
  <c r="AL41"/>
  <c r="AJ20"/>
  <c r="AF41"/>
  <c r="AI40"/>
  <c r="AJ41"/>
  <c r="AL42"/>
  <c r="AG42"/>
  <c r="AL43"/>
  <c r="AE43"/>
  <c r="AJ42"/>
  <c r="AK45"/>
  <c r="AB46"/>
  <c r="AI46"/>
  <c r="AG46"/>
  <c r="AJ46"/>
  <c r="AG53"/>
  <c r="AI50"/>
  <c r="AE52"/>
  <c r="AL53"/>
  <c r="AC49"/>
  <c r="AC51"/>
  <c r="AN51"/>
  <c r="AE53"/>
  <c r="AJ48"/>
  <c r="AN49"/>
  <c r="AG51"/>
  <c r="AN53"/>
  <c r="AI41"/>
  <c r="AD41"/>
  <c r="AN42"/>
  <c r="AD42"/>
  <c r="AI42"/>
  <c r="AC45"/>
  <c r="AG45"/>
  <c r="AD47"/>
  <c r="AJ51"/>
  <c r="AB48"/>
  <c r="AB51"/>
  <c r="AJ53"/>
  <c r="AG49"/>
  <c r="AC48"/>
  <c r="AJ49"/>
  <c r="AB49"/>
  <c r="AN48"/>
  <c r="AK53"/>
  <c r="AB41"/>
  <c r="AE42"/>
  <c r="AC42"/>
  <c r="AB43"/>
  <c r="AG43"/>
  <c r="AD44"/>
  <c r="AJ45"/>
  <c r="AI45"/>
  <c r="AN47"/>
  <c r="AF46"/>
  <c r="AL47"/>
  <c r="AJ47"/>
  <c r="AC52"/>
  <c r="AI53"/>
  <c r="AE48"/>
  <c r="AF51"/>
  <c r="AB53"/>
  <c r="AI52"/>
  <c r="AC50"/>
  <c r="AL52"/>
  <c r="AE40"/>
  <c r="AF40"/>
  <c r="AG40"/>
  <c r="AK40"/>
  <c r="AK42"/>
  <c r="AI44"/>
  <c r="AK41"/>
  <c r="AN44"/>
  <c r="AB44"/>
  <c r="AN46"/>
  <c r="AE47"/>
  <c r="AD46"/>
  <c r="AK47"/>
  <c r="AJ50"/>
  <c r="AE51"/>
  <c r="AE49"/>
  <c r="AI49"/>
  <c r="AD48"/>
  <c r="AN36"/>
  <c r="AN20"/>
  <c r="AL32"/>
  <c r="AL13"/>
  <c r="AJ23"/>
  <c r="AN31"/>
  <c r="AL37"/>
  <c r="AK8"/>
  <c r="AK19"/>
  <c r="AK31"/>
  <c r="AJ18"/>
  <c r="AJ37"/>
  <c r="AJ27"/>
  <c r="AL26"/>
  <c r="AN18"/>
  <c r="AN37"/>
  <c r="AL8"/>
  <c r="AL20"/>
  <c r="AN12"/>
  <c r="AK26"/>
  <c r="AL18"/>
  <c r="AL30"/>
  <c r="AK32"/>
  <c r="AN22"/>
  <c r="AN13"/>
  <c r="AN25"/>
  <c r="AK18"/>
  <c r="AJ19"/>
  <c r="AJ28"/>
  <c r="AN27"/>
  <c r="AL22"/>
  <c r="AN38"/>
  <c r="AL33"/>
  <c r="AJ8"/>
  <c r="AN14"/>
  <c r="AL9"/>
  <c r="AL25"/>
  <c r="AK39"/>
  <c r="AN33"/>
  <c r="AJ9"/>
  <c r="AK15"/>
  <c r="AN9"/>
  <c r="AL21"/>
  <c r="AJ30"/>
  <c r="AK27"/>
  <c r="AN21"/>
  <c r="AK38"/>
  <c r="AN32"/>
  <c r="AL19"/>
  <c r="AK14"/>
  <c r="AN8"/>
  <c r="AK24"/>
  <c r="AJ29"/>
  <c r="AL27"/>
  <c r="AK22"/>
  <c r="AL38"/>
  <c r="AK33"/>
  <c r="AN19"/>
  <c r="AL14"/>
  <c r="AK9"/>
  <c r="AJ24"/>
  <c r="AK29"/>
  <c r="AN23"/>
  <c r="AJ32"/>
  <c r="AN34"/>
  <c r="AJ12"/>
  <c r="AK16"/>
  <c r="AN10"/>
  <c r="AK28"/>
  <c r="AJ33"/>
  <c r="AJ13"/>
  <c r="AL16"/>
  <c r="AK11"/>
  <c r="AL29"/>
  <c r="AJ26"/>
  <c r="AL28"/>
  <c r="AK23"/>
  <c r="AL39"/>
  <c r="AK34"/>
  <c r="AJ10"/>
  <c r="AL15"/>
  <c r="AK10"/>
  <c r="AN26"/>
  <c r="AJ25"/>
  <c r="AN28"/>
  <c r="AL23"/>
  <c r="AN39"/>
  <c r="AL34"/>
  <c r="AJ11"/>
  <c r="AN15"/>
  <c r="AL10"/>
  <c r="AK25"/>
  <c r="AJ36"/>
  <c r="AK36"/>
  <c r="AJ16"/>
  <c r="AL17"/>
  <c r="AK12"/>
  <c r="AJ31"/>
  <c r="AK20"/>
  <c r="AL36"/>
  <c r="AJ17"/>
  <c r="AN17"/>
  <c r="AL12"/>
  <c r="AJ39"/>
  <c r="AJ22"/>
  <c r="AN29"/>
  <c r="AL24"/>
  <c r="AJ34"/>
  <c r="AL35"/>
  <c r="AJ14"/>
  <c r="AN16"/>
  <c r="AL11"/>
  <c r="AN30"/>
  <c r="AJ21"/>
  <c r="AK30"/>
  <c r="AN24"/>
  <c r="AJ35"/>
  <c r="AN35"/>
  <c r="AJ15"/>
  <c r="AK17"/>
  <c r="AN11"/>
  <c r="AG10"/>
  <c r="AD10"/>
  <c r="AF28"/>
  <c r="AF16"/>
  <c r="AF8"/>
  <c r="AC32"/>
  <c r="AC8"/>
  <c r="AB13"/>
  <c r="AI36"/>
  <c r="AI24"/>
  <c r="AI12"/>
  <c r="AB14"/>
  <c r="AC19"/>
  <c r="AG12"/>
  <c r="AE29"/>
  <c r="AE17"/>
  <c r="AB31"/>
  <c r="AD11"/>
  <c r="AG33"/>
  <c r="AB33"/>
  <c r="AI37"/>
  <c r="AG27"/>
  <c r="AG17"/>
  <c r="AG8"/>
  <c r="AB9"/>
  <c r="AD24"/>
  <c r="AE37"/>
  <c r="AF35"/>
  <c r="AF31"/>
  <c r="AF27"/>
  <c r="AF19"/>
  <c r="AF15"/>
  <c r="AF11"/>
  <c r="AB36"/>
  <c r="AB20"/>
  <c r="AC38"/>
  <c r="AC30"/>
  <c r="AC22"/>
  <c r="AC14"/>
  <c r="AF39"/>
  <c r="AG26"/>
  <c r="AG16"/>
  <c r="AB37"/>
  <c r="AD38"/>
  <c r="AD22"/>
  <c r="AI35"/>
  <c r="AI31"/>
  <c r="AI27"/>
  <c r="AI19"/>
  <c r="AI15"/>
  <c r="AI11"/>
  <c r="AB26"/>
  <c r="AB10"/>
  <c r="AC33"/>
  <c r="AC25"/>
  <c r="AC9"/>
  <c r="AG28"/>
  <c r="AD12"/>
  <c r="AE36"/>
  <c r="AE32"/>
  <c r="AE28"/>
  <c r="AE24"/>
  <c r="AE20"/>
  <c r="AE16"/>
  <c r="AE12"/>
  <c r="AE8"/>
  <c r="AB27"/>
  <c r="AB11"/>
  <c r="AD33"/>
  <c r="AD25"/>
  <c r="AD17"/>
  <c r="AD9"/>
  <c r="AG20"/>
  <c r="AD28"/>
  <c r="AF32"/>
  <c r="AF20"/>
  <c r="AB24"/>
  <c r="AC24"/>
  <c r="AG29"/>
  <c r="AD8"/>
  <c r="AI28"/>
  <c r="AI8"/>
  <c r="AC35"/>
  <c r="AC11"/>
  <c r="AF37"/>
  <c r="AE25"/>
  <c r="AE13"/>
  <c r="AB15"/>
  <c r="AD27"/>
  <c r="AG22"/>
  <c r="AG13"/>
  <c r="AB25"/>
  <c r="AD32"/>
  <c r="AD16"/>
  <c r="AG37"/>
  <c r="AF33"/>
  <c r="AF29"/>
  <c r="AF25"/>
  <c r="AF21"/>
  <c r="AF17"/>
  <c r="AF13"/>
  <c r="AF9"/>
  <c r="AB28"/>
  <c r="AB12"/>
  <c r="AC34"/>
  <c r="AC26"/>
  <c r="AC18"/>
  <c r="AC10"/>
  <c r="AG31"/>
  <c r="AG21"/>
  <c r="AG11"/>
  <c r="AB21"/>
  <c r="AD30"/>
  <c r="AD14"/>
  <c r="AF38"/>
  <c r="AI33"/>
  <c r="AI29"/>
  <c r="AI25"/>
  <c r="AI21"/>
  <c r="AI17"/>
  <c r="AI13"/>
  <c r="AI9"/>
  <c r="AB34"/>
  <c r="AB18"/>
  <c r="AC37"/>
  <c r="AC29"/>
  <c r="AC21"/>
  <c r="AC13"/>
  <c r="AG36"/>
  <c r="AG19"/>
  <c r="AG38"/>
  <c r="AE34"/>
  <c r="AE30"/>
  <c r="AE26"/>
  <c r="AE22"/>
  <c r="AE18"/>
  <c r="AE14"/>
  <c r="AE10"/>
  <c r="AB35"/>
  <c r="AB19"/>
  <c r="AD37"/>
  <c r="AD29"/>
  <c r="AD21"/>
  <c r="AD13"/>
  <c r="AG30"/>
  <c r="AB17"/>
  <c r="AF36"/>
  <c r="AF24"/>
  <c r="AF12"/>
  <c r="AB8"/>
  <c r="AC16"/>
  <c r="AG18"/>
  <c r="AD26"/>
  <c r="AI32"/>
  <c r="AI20"/>
  <c r="AB30"/>
  <c r="AC27"/>
  <c r="AG32"/>
  <c r="AE33"/>
  <c r="AE21"/>
  <c r="AE9"/>
  <c r="AD35"/>
  <c r="AD19"/>
  <c r="AG35"/>
  <c r="AG15"/>
  <c r="AC36"/>
  <c r="AD20"/>
  <c r="AI38"/>
  <c r="AF34"/>
  <c r="AF30"/>
  <c r="AF26"/>
  <c r="AF22"/>
  <c r="AF18"/>
  <c r="AF14"/>
  <c r="AF10"/>
  <c r="AB32"/>
  <c r="AB16"/>
  <c r="AD36"/>
  <c r="AC28"/>
  <c r="AC20"/>
  <c r="AC12"/>
  <c r="AG34"/>
  <c r="AG24"/>
  <c r="AG14"/>
  <c r="AB29"/>
  <c r="AD34"/>
  <c r="AD18"/>
  <c r="AG39"/>
  <c r="AI34"/>
  <c r="AI30"/>
  <c r="AI26"/>
  <c r="AI22"/>
  <c r="AI18"/>
  <c r="AI14"/>
  <c r="AI10"/>
  <c r="AB38"/>
  <c r="AB22"/>
  <c r="AD39"/>
  <c r="AC31"/>
  <c r="AC23"/>
  <c r="AC15"/>
  <c r="AE38"/>
  <c r="AG23"/>
  <c r="AI39"/>
  <c r="AE31"/>
  <c r="AE27"/>
  <c r="AE23"/>
  <c r="AE19"/>
  <c r="AE15"/>
  <c r="AE11"/>
  <c r="AB39"/>
  <c r="AB23"/>
  <c r="AC39"/>
  <c r="AD31"/>
  <c r="AD15"/>
  <c r="AK37"/>
  <c r="AJ38"/>
  <c r="AF23"/>
  <c r="AE35"/>
  <c r="AE39"/>
  <c r="AK35"/>
  <c r="AI16"/>
  <c r="AC17"/>
  <c r="AL31"/>
  <c r="AI23"/>
  <c r="AG9"/>
  <c r="AG25"/>
  <c r="AD23"/>
  <c r="AT39"/>
  <c r="AU39"/>
  <c r="AV39"/>
  <c r="AW39"/>
  <c r="AX39"/>
  <c r="AT37" l="1"/>
  <c r="AT38" l="1"/>
  <c r="AU38" l="1"/>
  <c r="AV38"/>
  <c r="AW38"/>
  <c r="AX38"/>
  <c r="AT10" l="1"/>
  <c r="AU37" l="1"/>
  <c r="AV37"/>
  <c r="AW37"/>
  <c r="AX37"/>
  <c r="AT36"/>
  <c r="AU36"/>
  <c r="AV36"/>
  <c r="AW36"/>
  <c r="AX36"/>
  <c r="AT25" l="1"/>
  <c r="AU25"/>
  <c r="AV25"/>
  <c r="AW25"/>
  <c r="AX25"/>
  <c r="AT26"/>
  <c r="AU26"/>
  <c r="AV26"/>
  <c r="AW26"/>
  <c r="AX26"/>
  <c r="AT27"/>
  <c r="AU27"/>
  <c r="AV27"/>
  <c r="AW27"/>
  <c r="AX27"/>
  <c r="AT28"/>
  <c r="AU28"/>
  <c r="AV28"/>
  <c r="AW28"/>
  <c r="AX28"/>
  <c r="AT29"/>
  <c r="AU29"/>
  <c r="AV29"/>
  <c r="AW29"/>
  <c r="AX29"/>
  <c r="AT30"/>
  <c r="AU30"/>
  <c r="AV30"/>
  <c r="AW30"/>
  <c r="AX30"/>
  <c r="AT31"/>
  <c r="AU31"/>
  <c r="AV31"/>
  <c r="AW31"/>
  <c r="AX31"/>
  <c r="AT32"/>
  <c r="AU32"/>
  <c r="AV32"/>
  <c r="AW32"/>
  <c r="AX32"/>
  <c r="AT33"/>
  <c r="AU33"/>
  <c r="AV33"/>
  <c r="AW33"/>
  <c r="AX33"/>
  <c r="AT34"/>
  <c r="AU34"/>
  <c r="AV34"/>
  <c r="AW34"/>
  <c r="AX34"/>
  <c r="AT35"/>
  <c r="AU35"/>
  <c r="AV35"/>
  <c r="AW35"/>
  <c r="AX35"/>
  <c r="AT24"/>
  <c r="AX24"/>
  <c r="AW24"/>
  <c r="AV24"/>
  <c r="AU24"/>
  <c r="AX23"/>
  <c r="AW23"/>
  <c r="AV23"/>
  <c r="AU23"/>
  <c r="AT23"/>
  <c r="AX22"/>
  <c r="AW22"/>
  <c r="AV22"/>
  <c r="AU22"/>
  <c r="AT22"/>
  <c r="AX21"/>
  <c r="AW21"/>
  <c r="AV21"/>
  <c r="AU21"/>
  <c r="AT21"/>
  <c r="AX20"/>
  <c r="AW20"/>
  <c r="AV20"/>
  <c r="AU20"/>
  <c r="AT20"/>
  <c r="AX19"/>
  <c r="AW19"/>
  <c r="AV19"/>
  <c r="AU19"/>
  <c r="AT19"/>
  <c r="AX18"/>
  <c r="AW18"/>
  <c r="AV18"/>
  <c r="AU18"/>
  <c r="AT18"/>
  <c r="AX17"/>
  <c r="AW17"/>
  <c r="AV17"/>
  <c r="AU17"/>
  <c r="AT17"/>
  <c r="AX16"/>
  <c r="AW16"/>
  <c r="AV16"/>
  <c r="AU16"/>
  <c r="AT16"/>
  <c r="AX15"/>
  <c r="AW15"/>
  <c r="AV15"/>
  <c r="AU15"/>
  <c r="AT15"/>
  <c r="AX14"/>
  <c r="AW14"/>
  <c r="AV14"/>
  <c r="AU14"/>
  <c r="AT14"/>
  <c r="AX13"/>
  <c r="AW13"/>
  <c r="AV13"/>
  <c r="AU13"/>
  <c r="AT13"/>
  <c r="AX12"/>
  <c r="AW12"/>
  <c r="AV12"/>
  <c r="AU12"/>
  <c r="AT12"/>
  <c r="AX11"/>
  <c r="AW11"/>
  <c r="AV11"/>
  <c r="AU11"/>
  <c r="AT11"/>
  <c r="AX10"/>
  <c r="AW10"/>
  <c r="AV10"/>
  <c r="AU10"/>
  <c r="AX9"/>
  <c r="AW9"/>
  <c r="AV9"/>
  <c r="AU9"/>
  <c r="AT9"/>
  <c r="AX8"/>
  <c r="AW8"/>
  <c r="AV8"/>
  <c r="AU8"/>
  <c r="AT8"/>
</calcChain>
</file>

<file path=xl/sharedStrings.xml><?xml version="1.0" encoding="utf-8"?>
<sst xmlns="http://schemas.openxmlformats.org/spreadsheetml/2006/main" count="376" uniqueCount="219">
  <si>
    <t>Año</t>
  </si>
  <si>
    <t>Mes</t>
  </si>
  <si>
    <t>Alas</t>
  </si>
  <si>
    <t>Pollo entero</t>
  </si>
  <si>
    <t>Ene</t>
  </si>
  <si>
    <t>Feb</t>
  </si>
  <si>
    <t>Mar</t>
  </si>
  <si>
    <t>Abr</t>
  </si>
  <si>
    <t>May</t>
  </si>
  <si>
    <t>Jun</t>
  </si>
  <si>
    <t>Jul</t>
  </si>
  <si>
    <t>Ago</t>
  </si>
  <si>
    <t>Sep</t>
  </si>
  <si>
    <t>Oct</t>
  </si>
  <si>
    <t>Nov</t>
  </si>
  <si>
    <t>Dic</t>
  </si>
  <si>
    <t>Lugar de salida</t>
  </si>
  <si>
    <t>Minneapolis</t>
  </si>
  <si>
    <t>Puerto de salida</t>
  </si>
  <si>
    <t>Baltimore</t>
  </si>
  <si>
    <t>Puerto destino</t>
  </si>
  <si>
    <t>Cartagena</t>
  </si>
  <si>
    <t>Destino final</t>
  </si>
  <si>
    <t>Bogotá</t>
  </si>
  <si>
    <t>Pierna pernil sin rabadilla</t>
  </si>
  <si>
    <t>Pierna pernil con rabadilla</t>
  </si>
  <si>
    <t>Pechuga</t>
  </si>
  <si>
    <t>Costo logístico  (US/Kg)</t>
  </si>
  <si>
    <t>Importación</t>
  </si>
  <si>
    <t>Comercialización</t>
  </si>
  <si>
    <t>Total fijos</t>
  </si>
  <si>
    <t>TRM</t>
  </si>
  <si>
    <t>Fecha</t>
  </si>
  <si>
    <t>Fuente: EE.UU: Urner Barry, precios canal mayorista</t>
  </si>
  <si>
    <t xml:space="preserve">Colombia: Fenavidiario-Fenavi, Precios canal </t>
  </si>
  <si>
    <t>Base</t>
  </si>
  <si>
    <t xml:space="preserve">Trozos jumbo </t>
  </si>
  <si>
    <t>UB Chicken, GP Frozen Jumbo Layer Packed Legs</t>
  </si>
  <si>
    <t>UB Chicken, GP Frozen Leg Quarters (bulk)</t>
  </si>
  <si>
    <t xml:space="preserve">Trozos  4/10´s </t>
  </si>
  <si>
    <t>UB Chicken, GP Frozen Leg Quarters 4/10's</t>
  </si>
  <si>
    <t xml:space="preserve">Trozos empaquetado  </t>
  </si>
  <si>
    <t>UB Chicken, GP Frozen Layer Pack, Leg Quarters</t>
  </si>
  <si>
    <t>Pierna pernil sin rabadilla empacada en capas a lo largo de la caja y luego le colocan un plastico para separarlas y volver a colocar otra capa hasta llenar la caja de 40 libras.</t>
  </si>
  <si>
    <r>
      <t xml:space="preserve">Trozos bulto  </t>
    </r>
    <r>
      <rPr>
        <b/>
        <sz val="10"/>
        <rFont val="Arial"/>
        <family val="2"/>
      </rPr>
      <t>(Utilizado por la CAN)</t>
    </r>
  </si>
  <si>
    <t>Son 40 libras de pierna pernil con rabadilla en una sola bolsa</t>
  </si>
  <si>
    <t>Son 10 bolsas cada una de 4 libras cada de pierna permil con rabadilla por caja</t>
  </si>
  <si>
    <t>Pierna pernil con rabadilla empacada en capas a lo largo de la caja y luego le colocan un plastico para separarlas y volver a colocar otra capa hasta llenar la caja.</t>
  </si>
  <si>
    <t>Costos de comercialización</t>
  </si>
  <si>
    <t>Descripción de USA</t>
  </si>
  <si>
    <t>Costos de comercialización - Escenario de simulación importación de TP</t>
  </si>
  <si>
    <t>Ubicación</t>
  </si>
  <si>
    <t>Aquí encontraran los costos de comercialización, transporte, logísticos, entre otros realizados en EE.UU.</t>
  </si>
  <si>
    <t>Registro de los precios canal productor en USA y canal productor en Colombia, más los gastos de comercialización y transporte hasta Bogotá</t>
  </si>
  <si>
    <t xml:space="preserve">Tendencia de precios </t>
  </si>
  <si>
    <t>Descripción</t>
  </si>
  <si>
    <t>Costos de comercialización en USA</t>
  </si>
  <si>
    <t>Costo de comercialización y transporte (US/Kg)</t>
  </si>
  <si>
    <t>Total costos en Bogotá (US/Kg)</t>
  </si>
  <si>
    <t>FEDERACIÓN NACIONAL DE AVICULTORES FENAVI</t>
  </si>
  <si>
    <t>FONDO NACIONAL AVÍCOLA FONAV</t>
  </si>
  <si>
    <t>Programa de Estudios Económicos</t>
  </si>
  <si>
    <t>Escenario de simulación importación de Pollo y sus trozos</t>
  </si>
  <si>
    <t>Gráficas de tendencia de precios de EE.UU Vs Colombia, puesto en Bogotá</t>
  </si>
  <si>
    <t xml:space="preserve">Aquí encontraran la descripción de EE.UU de la pierna pernil sin y con rabadilla y sus dibujos. </t>
  </si>
  <si>
    <t>Total costos de comercialización (US/Kg)</t>
  </si>
  <si>
    <t>COL: Pollo entero ($)</t>
  </si>
  <si>
    <t>COL: Alas con costillar ($)</t>
  </si>
  <si>
    <t>COL: Pechuga ($)</t>
  </si>
  <si>
    <t>COL: Pierna pernil sin rabadilla ($)</t>
  </si>
  <si>
    <t>COL: Pierna pernil con rabadilla ($)</t>
  </si>
  <si>
    <t>COL: Pollo entero (US$)</t>
  </si>
  <si>
    <t>COL: Pechuga (US$)</t>
  </si>
  <si>
    <t>COL: Alas con costillar (US$)</t>
  </si>
  <si>
    <t>Pollo entero (US$/Kg) en USA</t>
  </si>
  <si>
    <t>Pechuga (US$/Kg) en USA</t>
  </si>
  <si>
    <t>Alas (US$/Kg) en USA</t>
  </si>
  <si>
    <t>Trozos jumbo (US$/Kg) en USA</t>
  </si>
  <si>
    <t>Trozos bulto (US$/Kg) en USA</t>
  </si>
  <si>
    <t>Trozos 4/10´s (US$/Kg) en USA</t>
  </si>
  <si>
    <t>Trozos empaquetados (US$/Kg) en USA</t>
  </si>
  <si>
    <t>Alas con costillar Colomb. Puesto en Btá (US$/Kg)</t>
  </si>
  <si>
    <t>Pechuga Colomb. Puesta en Btá (US$/Kg)</t>
  </si>
  <si>
    <t>Pollo entero Colomb. Puesto en Btá (US$/Kg)</t>
  </si>
  <si>
    <t>Pierna pernil sin rabadilla Colomb. Puesto en Btá (US$/Kg)</t>
  </si>
  <si>
    <t>Pierna pernil con rabadilla Colomb. Puesto en Btá (US$/Kg)</t>
  </si>
  <si>
    <t>Pollo entero Colomb. Puesto en Btá ($/Kg)</t>
  </si>
  <si>
    <t>Pechuga Colomb. Puesta en Btá ($/Kg)</t>
  </si>
  <si>
    <t>Alas con costillar Colomb. Puesto en Btá ($/Kg)</t>
  </si>
  <si>
    <t>Pierna pernil sin rabadilla Colomb. Puesto en Btá ($/Kg)</t>
  </si>
  <si>
    <t>Pierna pernil con rabadilla Colomb. Puesto en Btá ($/Kg)</t>
  </si>
  <si>
    <r>
      <rPr>
        <b/>
        <sz val="10"/>
        <color rgb="FFFF0000"/>
        <rFont val="Arial"/>
        <family val="2"/>
      </rPr>
      <t>PRECIOS USA:</t>
    </r>
    <r>
      <rPr>
        <b/>
        <sz val="10"/>
        <color theme="1"/>
        <rFont val="Arial"/>
        <family val="2"/>
      </rPr>
      <t xml:space="preserve"> Canal mayorista en USA, puesto en New York y Golfo de México (US$/Kg)</t>
    </r>
  </si>
  <si>
    <r>
      <t>Pollo entero de USA Puesto</t>
    </r>
    <r>
      <rPr>
        <b/>
        <sz val="9"/>
        <color rgb="FFFF0000"/>
        <rFont val="Arial"/>
        <family val="2"/>
      </rPr>
      <t xml:space="preserve"> B/quilla</t>
    </r>
    <r>
      <rPr>
        <b/>
        <sz val="9"/>
        <rFont val="Arial"/>
        <family val="2"/>
      </rPr>
      <t xml:space="preserve"> (US$/Kg)</t>
    </r>
  </si>
  <si>
    <r>
      <t xml:space="preserve">Pechuga de USA Puesto </t>
    </r>
    <r>
      <rPr>
        <b/>
        <sz val="9"/>
        <color rgb="FFFF0000"/>
        <rFont val="Arial"/>
        <family val="2"/>
      </rPr>
      <t>B/quilla</t>
    </r>
    <r>
      <rPr>
        <b/>
        <sz val="9"/>
        <rFont val="Arial"/>
        <family val="2"/>
      </rPr>
      <t xml:space="preserve"> (US$/Kg)</t>
    </r>
  </si>
  <si>
    <r>
      <t xml:space="preserve">Alas de USA Puesto </t>
    </r>
    <r>
      <rPr>
        <b/>
        <sz val="9"/>
        <color rgb="FFFF0000"/>
        <rFont val="Arial"/>
        <family val="2"/>
      </rPr>
      <t>B/quilla</t>
    </r>
    <r>
      <rPr>
        <b/>
        <sz val="9"/>
        <rFont val="Arial"/>
        <family val="2"/>
      </rPr>
      <t xml:space="preserve"> (US$/Kg)</t>
    </r>
  </si>
  <si>
    <r>
      <t xml:space="preserve">Trozos jumbo de USA Puesto </t>
    </r>
    <r>
      <rPr>
        <b/>
        <sz val="9"/>
        <color rgb="FFFF0000"/>
        <rFont val="Arial"/>
        <family val="2"/>
      </rPr>
      <t>B/quilla</t>
    </r>
    <r>
      <rPr>
        <b/>
        <sz val="9"/>
        <rFont val="Arial"/>
        <family val="2"/>
      </rPr>
      <t xml:space="preserve"> (US$/Kg)</t>
    </r>
  </si>
  <si>
    <r>
      <t>Trozos bulto de USA Puesto</t>
    </r>
    <r>
      <rPr>
        <b/>
        <sz val="9"/>
        <color rgb="FFFF0000"/>
        <rFont val="Arial"/>
        <family val="2"/>
      </rPr>
      <t xml:space="preserve"> B/quilla</t>
    </r>
    <r>
      <rPr>
        <b/>
        <sz val="9"/>
        <rFont val="Arial"/>
        <family val="2"/>
      </rPr>
      <t xml:space="preserve"> (US$/Kg)</t>
    </r>
  </si>
  <si>
    <r>
      <t xml:space="preserve">Trozos 4/10´s de USA Puesto </t>
    </r>
    <r>
      <rPr>
        <b/>
        <sz val="9"/>
        <color rgb="FFFF0000"/>
        <rFont val="Arial"/>
        <family val="2"/>
      </rPr>
      <t xml:space="preserve">B/quilla </t>
    </r>
    <r>
      <rPr>
        <b/>
        <sz val="9"/>
        <rFont val="Arial"/>
        <family val="2"/>
      </rPr>
      <t>(US$/Kg)</t>
    </r>
  </si>
  <si>
    <r>
      <t xml:space="preserve">Trozos empaquetados de USA Puesto </t>
    </r>
    <r>
      <rPr>
        <b/>
        <sz val="9"/>
        <color rgb="FFFF0000"/>
        <rFont val="Arial"/>
        <family val="2"/>
      </rPr>
      <t>B/quilla</t>
    </r>
    <r>
      <rPr>
        <b/>
        <sz val="9"/>
        <rFont val="Arial"/>
        <family val="2"/>
      </rPr>
      <t xml:space="preserve"> (US$/Kg)</t>
    </r>
  </si>
  <si>
    <r>
      <t xml:space="preserve">Pollo entero de USA Puesto </t>
    </r>
    <r>
      <rPr>
        <b/>
        <sz val="9"/>
        <color rgb="FFFF0000"/>
        <rFont val="Arial"/>
        <family val="2"/>
      </rPr>
      <t>Bogotá</t>
    </r>
    <r>
      <rPr>
        <b/>
        <sz val="9"/>
        <rFont val="Arial"/>
        <family val="2"/>
      </rPr>
      <t xml:space="preserve"> (US$/Kg)</t>
    </r>
  </si>
  <si>
    <r>
      <t>Pechuga de USA Puesto</t>
    </r>
    <r>
      <rPr>
        <b/>
        <sz val="9"/>
        <color rgb="FFFF0000"/>
        <rFont val="Arial"/>
        <family val="2"/>
      </rPr>
      <t xml:space="preserve"> Bogotá</t>
    </r>
    <r>
      <rPr>
        <b/>
        <sz val="9"/>
        <rFont val="Arial"/>
        <family val="2"/>
      </rPr>
      <t xml:space="preserve"> (US$/Kg)</t>
    </r>
  </si>
  <si>
    <r>
      <t xml:space="preserve">Alas de USA Puesto </t>
    </r>
    <r>
      <rPr>
        <b/>
        <sz val="9"/>
        <color rgb="FFFF0000"/>
        <rFont val="Arial"/>
        <family val="2"/>
      </rPr>
      <t xml:space="preserve">Bogotá </t>
    </r>
    <r>
      <rPr>
        <b/>
        <sz val="9"/>
        <rFont val="Arial"/>
        <family val="2"/>
      </rPr>
      <t>(US$/Kg)</t>
    </r>
  </si>
  <si>
    <r>
      <t xml:space="preserve">Trozos jumbo de USA Puesto </t>
    </r>
    <r>
      <rPr>
        <b/>
        <sz val="9"/>
        <color rgb="FFFF0000"/>
        <rFont val="Arial"/>
        <family val="2"/>
      </rPr>
      <t>Bogotá</t>
    </r>
    <r>
      <rPr>
        <b/>
        <sz val="9"/>
        <rFont val="Arial"/>
        <family val="2"/>
      </rPr>
      <t xml:space="preserve"> (US$/Kg)</t>
    </r>
  </si>
  <si>
    <r>
      <t>Trozos bulto de USA Puesto</t>
    </r>
    <r>
      <rPr>
        <b/>
        <sz val="9"/>
        <color rgb="FFFF0000"/>
        <rFont val="Arial"/>
        <family val="2"/>
      </rPr>
      <t xml:space="preserve"> Bogotá</t>
    </r>
    <r>
      <rPr>
        <b/>
        <sz val="9"/>
        <rFont val="Arial"/>
        <family val="2"/>
      </rPr>
      <t xml:space="preserve"> (US$/Kg)</t>
    </r>
  </si>
  <si>
    <r>
      <t xml:space="preserve">Trozos 4/10´s  de USA Puesto </t>
    </r>
    <r>
      <rPr>
        <b/>
        <sz val="9"/>
        <color rgb="FFFF0000"/>
        <rFont val="Arial"/>
        <family val="2"/>
      </rPr>
      <t>Bogotá</t>
    </r>
    <r>
      <rPr>
        <b/>
        <sz val="9"/>
        <rFont val="Arial"/>
        <family val="2"/>
      </rPr>
      <t xml:space="preserve"> (US$/Kg)</t>
    </r>
  </si>
  <si>
    <r>
      <t xml:space="preserve">Trozos empaquetados de USA Puesto </t>
    </r>
    <r>
      <rPr>
        <b/>
        <sz val="9"/>
        <color rgb="FFFF0000"/>
        <rFont val="Arial"/>
        <family val="2"/>
      </rPr>
      <t xml:space="preserve">Bogotá </t>
    </r>
    <r>
      <rPr>
        <b/>
        <sz val="9"/>
        <rFont val="Arial"/>
        <family val="2"/>
      </rPr>
      <t>(US$/Kg)</t>
    </r>
  </si>
  <si>
    <t>Precio colombiano -  canal productor ($/Kg)</t>
  </si>
  <si>
    <t>Precio colombiano -  canal productor (US$/Kg)</t>
  </si>
  <si>
    <t>Programa de desgravacion de aranceles aduaneros para mercancias agricolas</t>
  </si>
  <si>
    <t>Categorias de desgravación</t>
  </si>
  <si>
    <t>Categoria A</t>
  </si>
  <si>
    <t>Desgravación</t>
  </si>
  <si>
    <t>Arancel 0 a partir de la entrada en vigor del TLC</t>
  </si>
  <si>
    <t>Categoria B</t>
  </si>
  <si>
    <t>Desgravación en cinco etapas anuales iguales. Ver cuadro</t>
  </si>
  <si>
    <t>Categoria C</t>
  </si>
  <si>
    <t>Desgravación en diez etapas anuales iguales. Ver cuadro</t>
  </si>
  <si>
    <t>Tasa Base</t>
  </si>
  <si>
    <t>Año 1</t>
  </si>
  <si>
    <t>Año 2</t>
  </si>
  <si>
    <t>Año 3</t>
  </si>
  <si>
    <t>Año 4</t>
  </si>
  <si>
    <t>Año 5</t>
  </si>
  <si>
    <t>Año 6</t>
  </si>
  <si>
    <t>Año 7</t>
  </si>
  <si>
    <t>Año 8</t>
  </si>
  <si>
    <t>Año 9</t>
  </si>
  <si>
    <t>Año 10</t>
  </si>
  <si>
    <t>Categoria de desgravación B</t>
  </si>
  <si>
    <t>Categoria de desgravación C</t>
  </si>
  <si>
    <t>Aquí encontraran las tablas de desgravación para las mercancias agricolas de categoria B y C de acuerdo con el capitulo tercero del decreto 0730 de 13 de abril de 2012</t>
  </si>
  <si>
    <t>Aranceles</t>
  </si>
  <si>
    <t>Escenario TLC</t>
  </si>
  <si>
    <t>Arancel Trozos de pollo</t>
  </si>
  <si>
    <t>ARANCEL ANTES DEL TLC</t>
  </si>
  <si>
    <t>Escenario de simulación TLC - Margen de precios</t>
  </si>
  <si>
    <t>Nota: Arancel tomado de la comunidad andina, valido para antes de la entrada en vigencia del TLC</t>
  </si>
  <si>
    <t>Precio FOB</t>
  </si>
  <si>
    <t>COL: P.P.c.R (US$)</t>
  </si>
  <si>
    <t>COL: P.P.S.R (US$)</t>
  </si>
  <si>
    <t>Colombia: Fenavidiario-Fenavi, Precios canal productor - mayorista.</t>
  </si>
  <si>
    <t xml:space="preserve">Sin Subasta y fuera del contingente:  (arancel CAN) </t>
  </si>
  <si>
    <r>
      <t xml:space="preserve">Nota: </t>
    </r>
    <r>
      <rPr>
        <sz val="9"/>
        <color rgb="FFFF0000"/>
        <rFont val="Arial"/>
        <family val="2"/>
      </rPr>
      <t xml:space="preserve">1./ </t>
    </r>
    <r>
      <rPr>
        <sz val="9"/>
        <color theme="1"/>
        <rFont val="Arial"/>
        <family val="2"/>
      </rPr>
      <t>Para efectos de comparar los años 2010, 2011 y 2012, se tomó el arancel del TLC con USA de 0% arancel.</t>
    </r>
  </si>
  <si>
    <t>COTIZACION</t>
  </si>
  <si>
    <t>Fecha:</t>
  </si>
  <si>
    <t>CLIENTE</t>
  </si>
  <si>
    <t>Federación Nacional de Avicultores de Colombia - FENAVI</t>
  </si>
  <si>
    <t>PRODUCTO: POLLO CONGELADO</t>
  </si>
  <si>
    <t>FLETE MARITIMO EN CONTENEDOR REFRIGERADO - IMPORTACION</t>
  </si>
  <si>
    <t>CONT. 40'RF / TT: 3 días aprox</t>
  </si>
  <si>
    <t>COP</t>
  </si>
  <si>
    <t>USD</t>
  </si>
  <si>
    <t>Origen: Port Evergaldes, USA - Destino: Cartagena</t>
  </si>
  <si>
    <t>Document Fee.</t>
  </si>
  <si>
    <t>S. TOTAL</t>
  </si>
  <si>
    <t xml:space="preserve">COSTOS PORTUARIOS - IMPORTACION </t>
  </si>
  <si>
    <t xml:space="preserve">CARTAGENA </t>
  </si>
  <si>
    <t>Uso de instalaciones portuarias Cont. 40'</t>
  </si>
  <si>
    <t>Cargue de contenedor para retiro</t>
  </si>
  <si>
    <t>Suministro de energia</t>
  </si>
  <si>
    <t>Almacenaje por dia (Si aplica)</t>
  </si>
  <si>
    <t>Movilización para inspección autoridades aduaneras</t>
  </si>
  <si>
    <t xml:space="preserve">Servicio de inspección </t>
  </si>
  <si>
    <t>COSTOS DE LIBERACION - IMPORTACION</t>
  </si>
  <si>
    <t>Radicacion y liberacion</t>
  </si>
  <si>
    <t>Collection Fee - 3,5% sobre valor del flete - Min. USD 45,00</t>
  </si>
  <si>
    <t>Bl Fee.</t>
  </si>
  <si>
    <t>TOTAL</t>
  </si>
  <si>
    <t>OBSERVACIONES:</t>
  </si>
  <si>
    <t>* Los costos de puerto presentados son estimados, los mismos seran liquidados según los tiempos y tipo de operación y se cobran al costo.</t>
  </si>
  <si>
    <t>* Costos aduaneros no incluidos dentro de la oferta.</t>
  </si>
  <si>
    <t>USD/Kg</t>
  </si>
  <si>
    <t>Capacidad del contendeor Ton</t>
  </si>
  <si>
    <t>Total costos en USA (US/Kg)</t>
  </si>
  <si>
    <t>Costo de comercialización en Colombia (Cartagena a Bogotá)</t>
  </si>
  <si>
    <t>Costo de origen (Subasta) (US/Kg)</t>
  </si>
  <si>
    <t>Subasta</t>
  </si>
  <si>
    <t>Seguro  (0.5%)</t>
  </si>
  <si>
    <t>USA ($ FOB): Pollo entero (NY)</t>
  </si>
  <si>
    <t>USA ($ FOB): Pechuga (NY)</t>
  </si>
  <si>
    <t>USA ($ FOB): Alas (NY)</t>
  </si>
  <si>
    <t>USA ($ FOB): Trozos jumbo (NY)</t>
  </si>
  <si>
    <t>USA ($ FOB): Trozos bulto (NY)</t>
  </si>
  <si>
    <t>USA ($ FOB): Trozos 4/10´s (NY)</t>
  </si>
  <si>
    <t>USA ($ FOB): Trozos empaquetados (NY)</t>
  </si>
  <si>
    <t>USA: Pollo entero (Puesto Bquilla) Sin subasta</t>
  </si>
  <si>
    <t>USA: Pechuga (Puesto Bquilla) Sin subasta</t>
  </si>
  <si>
    <t>USA: Alas (Puesto Bquilla) Sin subasta</t>
  </si>
  <si>
    <t>USA: Trozos jumbo (Puesto Bquilla) con subasta</t>
  </si>
  <si>
    <t>USA: Trozos bulto (Puesto Bquilla) con subasta</t>
  </si>
  <si>
    <t>USA: Trozos 4/10´s  (Puesto Bquilla) con subasta</t>
  </si>
  <si>
    <t>USA: Trozos empaquetados (Puesto Bquilla) con subasta</t>
  </si>
  <si>
    <t>USA: Trozos jumbo (Puesto Bquilla) sin subasta</t>
  </si>
  <si>
    <t>USA: Trozos bulto (Puesto Bquilla) sin subasta</t>
  </si>
  <si>
    <t>USA: Trozos 4/10´s  (Puesto Bquilla) sin subasta</t>
  </si>
  <si>
    <t>USA: Trozos empaquetados (Puesto Bquilla) sin subasta</t>
  </si>
  <si>
    <t>USA: Pollo entero (Bta) sin subasta</t>
  </si>
  <si>
    <t>USA: Alas (Bta) sin subasta</t>
  </si>
  <si>
    <t>USA: Pechuga (Bta) sin subasta</t>
  </si>
  <si>
    <t>USA: Trozos jumbo (Bta) con subasta</t>
  </si>
  <si>
    <t>USA: Trozos bulto (Bta) con subasta</t>
  </si>
  <si>
    <t>USA: Trozos 4/10´s (Bta) con subasta</t>
  </si>
  <si>
    <t>USA: Trozos empaquetados (Bta) con subasta</t>
  </si>
  <si>
    <t>USA: Trozos jumbo (Bta) sin subasta</t>
  </si>
  <si>
    <t>USA: Trozos bulto (Bta)  sin subasta</t>
  </si>
  <si>
    <t>USA: Trozos 4/10´s (Bta)  sin subasta</t>
  </si>
  <si>
    <t>USA: Trozos empaquetados (Bta)  sin subasta</t>
  </si>
  <si>
    <r>
      <rPr>
        <b/>
        <sz val="9"/>
        <color rgb="FFFF0000"/>
        <rFont val="Arial"/>
        <family val="2"/>
      </rPr>
      <t xml:space="preserve">2./ </t>
    </r>
    <r>
      <rPr>
        <sz val="9"/>
        <color theme="1"/>
        <rFont val="Arial"/>
        <family val="2"/>
      </rPr>
      <t>Importado de USA, puesto en Bta y fuera del contingente se toma el arancel de la CAN (Ver cuadro de aranceles), por que es más bajo que el negociado con USA</t>
    </r>
  </si>
  <si>
    <r>
      <rPr>
        <b/>
        <sz val="9"/>
        <color rgb="FFFF0000"/>
        <rFont val="Arial"/>
        <family val="2"/>
      </rPr>
      <t xml:space="preserve">2./ </t>
    </r>
    <r>
      <rPr>
        <sz val="9"/>
        <color theme="1"/>
        <rFont val="Arial"/>
        <family val="2"/>
      </rPr>
      <t xml:space="preserve">Importado de USA, puesto en Bta y fuera del contingente se toma el arancel de la CAN (Ver cuadro de aranceles), por que es más bajo que el negociado con USA </t>
    </r>
  </si>
  <si>
    <t>Años 2010, 2011 y 2012 en Pollo (2013: 16% y 2014: 14% arancel); pechuga y alas (0% arancel)</t>
  </si>
  <si>
    <t xml:space="preserve">Con Subasta y dentro del contingente: Años 2010, 2011, 2012, 2013  y 2014  (0% arancel) </t>
  </si>
  <si>
    <t>Años 2010, 2011, 2012, 2013 y 2014 en Pollo (2013: 16% y 2014: 14% arancel); pechuga y alas (0% arancel)</t>
  </si>
  <si>
    <t xml:space="preserve">Con Subasta y dentro del contingente: Años 2010, 2011, 2012, 2013 y 2014  (0% arancel) </t>
  </si>
  <si>
    <r>
      <t xml:space="preserve">Nota: </t>
    </r>
    <r>
      <rPr>
        <sz val="9"/>
        <color rgb="FFFF0000"/>
        <rFont val="Arial"/>
        <family val="2"/>
      </rPr>
      <t xml:space="preserve">1./ </t>
    </r>
    <r>
      <rPr>
        <sz val="9"/>
        <color theme="1"/>
        <rFont val="Arial"/>
        <family val="2"/>
      </rPr>
      <t>Para efectos de comparar los años 2010, 2011,2012 y 2013, se tomó el arancel del TLC con USA de 0% arancel.</t>
    </r>
  </si>
  <si>
    <t xml:space="preserve"> Trozos pequeños</t>
  </si>
  <si>
    <t xml:space="preserve"> Trozos medio</t>
  </si>
  <si>
    <t xml:space="preserve"> Trozos Jumbo expor</t>
  </si>
  <si>
    <r>
      <t xml:space="preserve"> Trozos pequeños </t>
    </r>
    <r>
      <rPr>
        <b/>
        <sz val="9"/>
        <color rgb="FFFF0000"/>
        <rFont val="Arial"/>
        <family val="2"/>
      </rPr>
      <t>B/quilla</t>
    </r>
    <r>
      <rPr>
        <b/>
        <sz val="9"/>
        <rFont val="Arial"/>
        <family val="2"/>
      </rPr>
      <t xml:space="preserve"> (US$/Kg)</t>
    </r>
  </si>
  <si>
    <r>
      <t xml:space="preserve"> Trozos pequeños </t>
    </r>
    <r>
      <rPr>
        <b/>
        <sz val="9"/>
        <color rgb="FFFF0000"/>
        <rFont val="Arial"/>
        <family val="2"/>
      </rPr>
      <t>Bogota</t>
    </r>
    <r>
      <rPr>
        <b/>
        <sz val="9"/>
        <rFont val="Arial"/>
        <family val="2"/>
      </rPr>
      <t xml:space="preserve"> (US$/Kg)</t>
    </r>
  </si>
</sst>
</file>

<file path=xl/styles.xml><?xml version="1.0" encoding="utf-8"?>
<styleSheet xmlns="http://schemas.openxmlformats.org/spreadsheetml/2006/main">
  <numFmts count="9">
    <numFmt numFmtId="164" formatCode="_ * #,##0_ ;_ * \-#,##0_ ;_ * &quot;-&quot;??_ ;_ @_ "/>
    <numFmt numFmtId="165" formatCode="0.0"/>
    <numFmt numFmtId="166" formatCode="0.0%"/>
    <numFmt numFmtId="167" formatCode="0.0000%"/>
    <numFmt numFmtId="168" formatCode="#,##0.000"/>
    <numFmt numFmtId="169" formatCode="[$-F800]dddd\,\ mmmm\ dd\,\ yyyy"/>
    <numFmt numFmtId="170" formatCode="_([$$-240A]\ * #,##0.00_);_([$$-240A]\ * \(#,##0.00\);_([$$-240A]\ * &quot;-&quot;??_);_(@_)"/>
    <numFmt numFmtId="171" formatCode="_([$$-240A]\ * #,##0_);_([$$-240A]\ * \(#,##0\);_([$$-240A]\ * &quot;-&quot;??_);_(@_)"/>
    <numFmt numFmtId="172" formatCode="0.000"/>
  </numFmts>
  <fonts count="28">
    <font>
      <sz val="11"/>
      <color theme="1"/>
      <name val="Calibri"/>
      <family val="2"/>
      <scheme val="minor"/>
    </font>
    <font>
      <b/>
      <sz val="11"/>
      <color theme="1"/>
      <name val="Calibri"/>
      <family val="2"/>
      <scheme val="minor"/>
    </font>
    <font>
      <b/>
      <sz val="10"/>
      <name val="Arial"/>
      <family val="2"/>
    </font>
    <font>
      <sz val="10"/>
      <name val="Arial"/>
      <family val="2"/>
    </font>
    <font>
      <sz val="10"/>
      <color theme="1"/>
      <name val="Arial"/>
      <family val="2"/>
    </font>
    <font>
      <b/>
      <sz val="10"/>
      <color theme="1"/>
      <name val="Arial"/>
      <family val="2"/>
    </font>
    <font>
      <sz val="11"/>
      <color theme="0"/>
      <name val="Calibri"/>
      <family val="2"/>
      <scheme val="minor"/>
    </font>
    <font>
      <b/>
      <sz val="10"/>
      <color rgb="FFFF0000"/>
      <name val="Arial"/>
      <family val="2"/>
    </font>
    <font>
      <b/>
      <sz val="12"/>
      <color theme="1"/>
      <name val="Arial"/>
      <family val="2"/>
    </font>
    <font>
      <b/>
      <sz val="12"/>
      <color rgb="FF0033CC"/>
      <name val="Arial"/>
      <family val="2"/>
    </font>
    <font>
      <sz val="11"/>
      <color theme="1"/>
      <name val="Calibri"/>
      <family val="2"/>
      <scheme val="minor"/>
    </font>
    <font>
      <b/>
      <sz val="9"/>
      <color theme="1"/>
      <name val="Arial"/>
      <family val="2"/>
    </font>
    <font>
      <b/>
      <sz val="9"/>
      <name val="Arial"/>
      <family val="2"/>
    </font>
    <font>
      <sz val="9"/>
      <color theme="1"/>
      <name val="Arial"/>
      <family val="2"/>
    </font>
    <font>
      <u/>
      <sz val="7.5"/>
      <color indexed="12"/>
      <name val="Arial"/>
      <family val="2"/>
    </font>
    <font>
      <sz val="11"/>
      <color indexed="8"/>
      <name val="Calibri"/>
      <family val="2"/>
    </font>
    <font>
      <b/>
      <sz val="9"/>
      <color rgb="FFFF0000"/>
      <name val="Arial"/>
      <family val="2"/>
    </font>
    <font>
      <b/>
      <sz val="16"/>
      <color theme="1"/>
      <name val="Calibri"/>
      <family val="2"/>
      <scheme val="minor"/>
    </font>
    <font>
      <sz val="9"/>
      <color rgb="FFFF0000"/>
      <name val="Arial"/>
      <family val="2"/>
    </font>
    <font>
      <b/>
      <sz val="14"/>
      <color indexed="8"/>
      <name val="Calibri"/>
      <family val="2"/>
    </font>
    <font>
      <b/>
      <i/>
      <sz val="14"/>
      <color indexed="8"/>
      <name val="Calibri"/>
      <family val="2"/>
    </font>
    <font>
      <sz val="9"/>
      <name val="Arial"/>
      <family val="2"/>
    </font>
    <font>
      <b/>
      <sz val="11"/>
      <color indexed="8"/>
      <name val="Calibri"/>
      <family val="2"/>
      <scheme val="minor"/>
    </font>
    <font>
      <sz val="11"/>
      <name val="Calibri"/>
      <family val="2"/>
      <scheme val="minor"/>
    </font>
    <font>
      <b/>
      <sz val="11"/>
      <name val="Calibri"/>
      <family val="2"/>
      <scheme val="minor"/>
    </font>
    <font>
      <b/>
      <sz val="11"/>
      <color theme="0"/>
      <name val="Calibri"/>
      <family val="2"/>
      <scheme val="minor"/>
    </font>
    <font>
      <sz val="11"/>
      <color indexed="8"/>
      <name val="Calibri"/>
      <family val="2"/>
      <scheme val="minor"/>
    </font>
    <font>
      <b/>
      <sz val="11"/>
      <color indexed="9"/>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FFCC"/>
      </patternFill>
    </fill>
    <fill>
      <patternFill patternType="solid">
        <fgColor theme="6" tint="0.39997558519241921"/>
        <bgColor indexed="64"/>
      </patternFill>
    </fill>
    <fill>
      <patternFill patternType="solid">
        <fgColor theme="4" tint="0.79998168889431442"/>
        <bgColor indexed="64"/>
      </patternFill>
    </fill>
    <fill>
      <patternFill patternType="solid">
        <fgColor theme="9"/>
        <bgColor indexed="64"/>
      </patternFill>
    </fill>
    <fill>
      <patternFill patternType="solid">
        <fgColor indexed="9"/>
        <bgColor indexed="64"/>
      </patternFill>
    </fill>
    <fill>
      <patternFill patternType="solid">
        <fgColor indexed="53"/>
        <bgColor indexed="64"/>
      </patternFill>
    </fill>
    <fill>
      <patternFill patternType="solid">
        <fgColor indexed="47"/>
        <bgColor indexed="64"/>
      </patternFill>
    </fill>
    <fill>
      <patternFill patternType="solid">
        <fgColor rgb="FF002060"/>
        <bgColor indexed="64"/>
      </patternFill>
    </fill>
    <fill>
      <patternFill patternType="solid">
        <fgColor theme="3" tint="0.39997558519241921"/>
        <bgColor indexed="64"/>
      </patternFill>
    </fill>
    <fill>
      <patternFill patternType="solid">
        <fgColor theme="3"/>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7" tint="0.39997558519241921"/>
        <bgColor indexed="64"/>
      </patternFill>
    </fill>
  </fills>
  <borders count="84">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8"/>
      </top>
      <bottom/>
      <diagonal/>
    </border>
    <border>
      <left/>
      <right style="thin">
        <color indexed="64"/>
      </right>
      <top style="hair">
        <color indexed="8"/>
      </top>
      <bottom/>
      <diagonal/>
    </border>
    <border>
      <left style="thin">
        <color indexed="64"/>
      </left>
      <right style="thin">
        <color indexed="64"/>
      </right>
      <top/>
      <bottom style="hair">
        <color indexed="8"/>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8"/>
      </top>
      <bottom style="thin">
        <color indexed="64"/>
      </bottom>
      <diagonal/>
    </border>
    <border>
      <left style="thin">
        <color indexed="64"/>
      </left>
      <right style="thin">
        <color indexed="64"/>
      </right>
      <top style="hair">
        <color indexed="64"/>
      </top>
      <bottom style="hair">
        <color indexed="8"/>
      </bottom>
      <diagonal/>
    </border>
    <border>
      <left style="hair">
        <color indexed="64"/>
      </left>
      <right/>
      <top style="hair">
        <color indexed="64"/>
      </top>
      <bottom style="hair">
        <color indexed="64"/>
      </bottom>
      <diagonal/>
    </border>
  </borders>
  <cellStyleXfs count="22">
    <xf numFmtId="0" fontId="0" fillId="0" borderId="0"/>
    <xf numFmtId="0" fontId="3" fillId="0" borderId="0"/>
    <xf numFmtId="9" fontId="3"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10" fillId="0" borderId="0"/>
    <xf numFmtId="0" fontId="15" fillId="9" borderId="37" applyNumberFormat="0" applyFont="0" applyAlignment="0" applyProtection="0"/>
    <xf numFmtId="0" fontId="15" fillId="9" borderId="37" applyNumberFormat="0" applyFont="0" applyAlignment="0" applyProtection="0"/>
    <xf numFmtId="0" fontId="15" fillId="9" borderId="37" applyNumberFormat="0" applyFont="0" applyAlignment="0" applyProtection="0"/>
    <xf numFmtId="0" fontId="15" fillId="9" borderId="37" applyNumberFormat="0" applyFont="0" applyAlignment="0" applyProtection="0"/>
    <xf numFmtId="0" fontId="15" fillId="9" borderId="37" applyNumberFormat="0" applyFont="0" applyAlignment="0" applyProtection="0"/>
    <xf numFmtId="0" fontId="15" fillId="9" borderId="37" applyNumberFormat="0" applyFont="0" applyAlignment="0" applyProtection="0"/>
    <xf numFmtId="0" fontId="10" fillId="9" borderId="37" applyNumberFormat="0" applyFont="0" applyAlignment="0" applyProtection="0"/>
    <xf numFmtId="0" fontId="10" fillId="9" borderId="37" applyNumberFormat="0" applyFont="0" applyAlignment="0" applyProtection="0"/>
    <xf numFmtId="9"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308">
    <xf numFmtId="0" fontId="0" fillId="0" borderId="0" xfId="0"/>
    <xf numFmtId="0" fontId="0" fillId="2" borderId="0" xfId="0" applyFill="1"/>
    <xf numFmtId="0" fontId="3" fillId="2" borderId="0" xfId="1" applyFill="1"/>
    <xf numFmtId="0" fontId="3" fillId="2" borderId="0" xfId="1" applyFont="1" applyFill="1"/>
    <xf numFmtId="0" fontId="2" fillId="2" borderId="0" xfId="1" applyFont="1" applyFill="1"/>
    <xf numFmtId="0" fontId="2" fillId="2" borderId="15" xfId="1"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0" xfId="0" applyFont="1" applyFill="1"/>
    <xf numFmtId="0" fontId="4" fillId="2" borderId="0" xfId="0" applyFont="1" applyFill="1" applyAlignment="1">
      <alignment horizontal="center"/>
    </xf>
    <xf numFmtId="17" fontId="4" fillId="2" borderId="0" xfId="0" applyNumberFormat="1" applyFont="1" applyFill="1" applyBorder="1" applyAlignment="1">
      <alignment horizontal="left" vertical="center"/>
    </xf>
    <xf numFmtId="0" fontId="4" fillId="2" borderId="0" xfId="0" applyFont="1" applyFill="1" applyBorder="1"/>
    <xf numFmtId="4" fontId="4" fillId="2" borderId="17" xfId="0" applyNumberFormat="1" applyFont="1" applyFill="1" applyBorder="1" applyAlignment="1">
      <alignment horizontal="center"/>
    </xf>
    <xf numFmtId="4" fontId="4" fillId="2" borderId="0" xfId="0" applyNumberFormat="1" applyFont="1" applyFill="1" applyBorder="1" applyAlignment="1">
      <alignment horizontal="center"/>
    </xf>
    <xf numFmtId="4" fontId="4" fillId="2" borderId="3" xfId="0" applyNumberFormat="1" applyFont="1" applyFill="1" applyBorder="1" applyAlignment="1">
      <alignment horizontal="center"/>
    </xf>
    <xf numFmtId="4" fontId="4" fillId="2" borderId="0" xfId="0" applyNumberFormat="1" applyFont="1" applyFill="1" applyAlignment="1">
      <alignment horizontal="center"/>
    </xf>
    <xf numFmtId="3" fontId="4" fillId="2" borderId="17" xfId="0" applyNumberFormat="1" applyFont="1" applyFill="1" applyBorder="1" applyAlignment="1">
      <alignment horizontal="center"/>
    </xf>
    <xf numFmtId="3" fontId="4" fillId="2" borderId="0" xfId="0" applyNumberFormat="1" applyFont="1" applyFill="1" applyBorder="1" applyAlignment="1">
      <alignment horizontal="center"/>
    </xf>
    <xf numFmtId="3" fontId="4" fillId="2" borderId="3" xfId="0" applyNumberFormat="1" applyFont="1" applyFill="1" applyBorder="1" applyAlignment="1">
      <alignment horizontal="center"/>
    </xf>
    <xf numFmtId="3" fontId="4" fillId="2" borderId="0" xfId="0" applyNumberFormat="1" applyFont="1" applyFill="1" applyAlignment="1">
      <alignment horizontal="center"/>
    </xf>
    <xf numFmtId="2" fontId="4" fillId="2" borderId="5" xfId="0" applyNumberFormat="1" applyFont="1" applyFill="1" applyBorder="1" applyAlignment="1">
      <alignment horizontal="center"/>
    </xf>
    <xf numFmtId="2" fontId="4" fillId="2" borderId="1" xfId="0" applyNumberFormat="1" applyFont="1" applyFill="1" applyBorder="1" applyAlignment="1">
      <alignment horizontal="center"/>
    </xf>
    <xf numFmtId="2" fontId="4" fillId="2" borderId="2" xfId="0" applyNumberFormat="1" applyFont="1" applyFill="1" applyBorder="1" applyAlignment="1">
      <alignment horizontal="center"/>
    </xf>
    <xf numFmtId="2" fontId="4" fillId="2" borderId="17" xfId="0" applyNumberFormat="1" applyFont="1" applyFill="1" applyBorder="1" applyAlignment="1">
      <alignment horizontal="center"/>
    </xf>
    <xf numFmtId="2" fontId="4" fillId="2" borderId="0" xfId="0" applyNumberFormat="1" applyFont="1" applyFill="1" applyBorder="1" applyAlignment="1">
      <alignment horizontal="center"/>
    </xf>
    <xf numFmtId="2" fontId="4" fillId="2" borderId="3" xfId="0" applyNumberFormat="1" applyFont="1" applyFill="1" applyBorder="1" applyAlignment="1">
      <alignment horizontal="center"/>
    </xf>
    <xf numFmtId="0" fontId="2" fillId="2" borderId="11" xfId="1"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2" fontId="4" fillId="2" borderId="0" xfId="0" applyNumberFormat="1" applyFont="1" applyFill="1" applyAlignment="1">
      <alignment horizontal="center"/>
    </xf>
    <xf numFmtId="164" fontId="4" fillId="2" borderId="3" xfId="0" applyNumberFormat="1" applyFont="1" applyFill="1" applyBorder="1" applyAlignment="1">
      <alignment horizontal="center"/>
    </xf>
    <xf numFmtId="164" fontId="4" fillId="2" borderId="3" xfId="0" applyNumberFormat="1" applyFont="1" applyFill="1" applyBorder="1"/>
    <xf numFmtId="3" fontId="4" fillId="2" borderId="5" xfId="0" applyNumberFormat="1" applyFont="1" applyFill="1" applyBorder="1" applyAlignment="1">
      <alignment horizontal="center"/>
    </xf>
    <xf numFmtId="3" fontId="4" fillId="2" borderId="1" xfId="0" applyNumberFormat="1" applyFont="1" applyFill="1" applyBorder="1" applyAlignment="1">
      <alignment horizontal="center"/>
    </xf>
    <xf numFmtId="3" fontId="4" fillId="2" borderId="2" xfId="0" applyNumberFormat="1" applyFont="1" applyFill="1" applyBorder="1" applyAlignment="1">
      <alignment horizontal="center"/>
    </xf>
    <xf numFmtId="0" fontId="5" fillId="2" borderId="10" xfId="0" applyFont="1" applyFill="1" applyBorder="1" applyAlignment="1">
      <alignment horizontal="center"/>
    </xf>
    <xf numFmtId="0" fontId="6" fillId="2" borderId="0" xfId="0" applyFont="1" applyFill="1"/>
    <xf numFmtId="0" fontId="4" fillId="2" borderId="0" xfId="0" applyFont="1" applyFill="1" applyAlignment="1">
      <alignment horizontal="justify" vertical="center" wrapText="1"/>
    </xf>
    <xf numFmtId="0" fontId="4" fillId="2" borderId="0" xfId="0" applyFont="1" applyFill="1" applyAlignment="1">
      <alignment horizontal="center" vertical="center" wrapText="1"/>
    </xf>
    <xf numFmtId="0" fontId="4" fillId="2" borderId="0" xfId="0" applyFont="1" applyFill="1" applyBorder="1" applyAlignment="1">
      <alignment horizontal="center" vertical="center" wrapText="1"/>
    </xf>
    <xf numFmtId="0" fontId="5" fillId="2" borderId="0" xfId="0" applyFont="1" applyFill="1" applyAlignment="1">
      <alignment horizontal="center"/>
    </xf>
    <xf numFmtId="0" fontId="3" fillId="2" borderId="1" xfId="1" applyFill="1" applyBorder="1" applyAlignment="1">
      <alignment horizontal="justify" vertical="center" wrapText="1"/>
    </xf>
    <xf numFmtId="0" fontId="3" fillId="2" borderId="0" xfId="1" applyFill="1" applyAlignment="1">
      <alignment horizontal="justify" vertical="center" wrapText="1"/>
    </xf>
    <xf numFmtId="0" fontId="3" fillId="2" borderId="0" xfId="1" applyFill="1" applyBorder="1" applyAlignment="1">
      <alignment horizontal="justify" vertical="center" wrapText="1"/>
    </xf>
    <xf numFmtId="0" fontId="3" fillId="2" borderId="4" xfId="1" applyFill="1" applyBorder="1" applyAlignment="1">
      <alignment horizontal="justify" vertical="center" wrapText="1"/>
    </xf>
    <xf numFmtId="0" fontId="3" fillId="2" borderId="22" xfId="1" applyFont="1" applyFill="1" applyBorder="1" applyAlignment="1">
      <alignment vertical="center" wrapText="1"/>
    </xf>
    <xf numFmtId="0" fontId="3" fillId="2" borderId="23" xfId="1" applyFont="1" applyFill="1" applyBorder="1" applyAlignment="1">
      <alignment vertical="center" wrapText="1"/>
    </xf>
    <xf numFmtId="0" fontId="3" fillId="2" borderId="24" xfId="1" applyFont="1" applyFill="1" applyBorder="1" applyAlignment="1">
      <alignment vertical="center" wrapText="1"/>
    </xf>
    <xf numFmtId="0" fontId="3" fillId="2" borderId="25" xfId="1" applyFont="1" applyFill="1" applyBorder="1" applyAlignment="1">
      <alignment vertical="center" wrapText="1"/>
    </xf>
    <xf numFmtId="0" fontId="3" fillId="2" borderId="26" xfId="1" applyFont="1" applyFill="1" applyBorder="1" applyAlignment="1">
      <alignment vertical="center" wrapText="1"/>
    </xf>
    <xf numFmtId="0" fontId="3" fillId="2" borderId="27" xfId="1" applyFont="1" applyFill="1" applyBorder="1" applyAlignment="1">
      <alignment vertical="center" wrapText="1"/>
    </xf>
    <xf numFmtId="0" fontId="3" fillId="3" borderId="5" xfId="1" applyFont="1" applyFill="1" applyBorder="1"/>
    <xf numFmtId="0" fontId="3" fillId="3" borderId="17" xfId="1" applyFont="1" applyFill="1" applyBorder="1"/>
    <xf numFmtId="0" fontId="3" fillId="3" borderId="14" xfId="1" applyFont="1" applyFill="1" applyBorder="1"/>
    <xf numFmtId="0" fontId="3" fillId="3" borderId="16" xfId="1" applyFont="1" applyFill="1" applyBorder="1" applyAlignment="1">
      <alignment horizontal="center"/>
    </xf>
    <xf numFmtId="0" fontId="3" fillId="3" borderId="18" xfId="1" applyFont="1" applyFill="1" applyBorder="1" applyAlignment="1">
      <alignment horizontal="center"/>
    </xf>
    <xf numFmtId="0" fontId="3" fillId="3" borderId="15" xfId="1" applyFont="1" applyFill="1" applyBorder="1" applyAlignment="1">
      <alignment horizontal="center"/>
    </xf>
    <xf numFmtId="0" fontId="2" fillId="4" borderId="15" xfId="1" applyFont="1" applyFill="1" applyBorder="1" applyAlignment="1">
      <alignment horizontal="center" vertical="center" wrapText="1"/>
    </xf>
    <xf numFmtId="0" fontId="2" fillId="6" borderId="15" xfId="1" applyFont="1" applyFill="1" applyBorder="1" applyAlignment="1">
      <alignment horizontal="center" vertical="center" wrapText="1"/>
    </xf>
    <xf numFmtId="0" fontId="3" fillId="2" borderId="17" xfId="1" applyFill="1" applyBorder="1"/>
    <xf numFmtId="0" fontId="3" fillId="2" borderId="17" xfId="1" applyFill="1" applyBorder="1" applyAlignment="1">
      <alignment horizontal="justify" vertical="center" wrapText="1"/>
    </xf>
    <xf numFmtId="0" fontId="4" fillId="2" borderId="22" xfId="0" applyFont="1" applyFill="1" applyBorder="1" applyAlignment="1">
      <alignment horizontal="justify" vertical="center" wrapText="1"/>
    </xf>
    <xf numFmtId="0" fontId="4" fillId="2" borderId="24" xfId="0" applyFont="1" applyFill="1" applyBorder="1" applyAlignment="1">
      <alignment horizontal="justify" vertical="center" wrapText="1"/>
    </xf>
    <xf numFmtId="0" fontId="4" fillId="2" borderId="26" xfId="0" applyFont="1" applyFill="1" applyBorder="1" applyAlignment="1">
      <alignment horizontal="justify" vertical="center" wrapText="1"/>
    </xf>
    <xf numFmtId="0" fontId="4" fillId="2" borderId="28" xfId="0" applyFont="1" applyFill="1" applyBorder="1" applyAlignment="1">
      <alignment horizontal="justify"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2" borderId="29" xfId="0" applyFont="1" applyFill="1" applyBorder="1" applyAlignment="1">
      <alignment horizontal="justify" vertical="center" wrapText="1"/>
    </xf>
    <xf numFmtId="0" fontId="5" fillId="2" borderId="30" xfId="0" applyFont="1" applyFill="1" applyBorder="1" applyAlignment="1">
      <alignment horizontal="center" vertical="center" wrapText="1"/>
    </xf>
    <xf numFmtId="0" fontId="4" fillId="2" borderId="31" xfId="0" applyFont="1" applyFill="1" applyBorder="1" applyAlignment="1">
      <alignment horizontal="justify" vertical="center" wrapText="1"/>
    </xf>
    <xf numFmtId="0" fontId="4" fillId="2" borderId="32" xfId="0" applyFont="1" applyFill="1" applyBorder="1" applyAlignment="1">
      <alignment horizontal="justify" vertical="center" wrapText="1"/>
    </xf>
    <xf numFmtId="0" fontId="5" fillId="2" borderId="33" xfId="0" applyFont="1" applyFill="1" applyBorder="1" applyAlignment="1">
      <alignment horizontal="center" vertical="center" wrapText="1"/>
    </xf>
    <xf numFmtId="0" fontId="2" fillId="2" borderId="16" xfId="1" applyFont="1" applyFill="1" applyBorder="1" applyAlignment="1">
      <alignment horizontal="center" vertical="center" wrapText="1"/>
    </xf>
    <xf numFmtId="0" fontId="4" fillId="2" borderId="12" xfId="0" applyFont="1" applyFill="1" applyBorder="1" applyAlignment="1">
      <alignment horizontal="justify" vertical="center" wrapText="1"/>
    </xf>
    <xf numFmtId="0" fontId="5" fillId="2" borderId="10" xfId="0" applyFont="1" applyFill="1" applyBorder="1" applyAlignment="1">
      <alignment horizontal="center" vertical="center" wrapText="1"/>
    </xf>
    <xf numFmtId="0" fontId="4" fillId="2" borderId="11" xfId="0" applyFont="1" applyFill="1" applyBorder="1" applyAlignment="1">
      <alignment horizontal="justify" vertical="center" wrapText="1"/>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2" fillId="2" borderId="11" xfId="1"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3" fillId="2" borderId="0" xfId="0" applyFont="1" applyFill="1"/>
    <xf numFmtId="2" fontId="3" fillId="4" borderId="10" xfId="1" applyNumberFormat="1" applyFill="1" applyBorder="1" applyAlignment="1">
      <alignment horizontal="center"/>
    </xf>
    <xf numFmtId="0" fontId="1" fillId="2" borderId="0" xfId="0" applyFont="1" applyFill="1" applyBorder="1" applyAlignment="1">
      <alignment vertical="center" wrapText="1"/>
    </xf>
    <xf numFmtId="0" fontId="5"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9" fillId="2" borderId="0" xfId="0" applyFont="1" applyFill="1" applyAlignment="1"/>
    <xf numFmtId="2" fontId="3" fillId="2" borderId="10" xfId="1" applyNumberFormat="1" applyFill="1" applyBorder="1" applyAlignment="1">
      <alignment horizontal="center"/>
    </xf>
    <xf numFmtId="165" fontId="3" fillId="2" borderId="0" xfId="1" applyNumberFormat="1" applyFill="1"/>
    <xf numFmtId="0" fontId="3" fillId="5" borderId="10" xfId="1" applyFill="1" applyBorder="1"/>
    <xf numFmtId="0" fontId="4" fillId="2" borderId="10" xfId="0" applyFont="1" applyFill="1" applyBorder="1" applyAlignment="1">
      <alignment horizontal="justify" vertical="center" wrapText="1"/>
    </xf>
    <xf numFmtId="0" fontId="3" fillId="4" borderId="8" xfId="1" applyFont="1" applyFill="1" applyBorder="1" applyAlignment="1">
      <alignment vertical="center" wrapText="1"/>
    </xf>
    <xf numFmtId="0" fontId="4" fillId="0" borderId="0" xfId="0" applyFont="1"/>
    <xf numFmtId="17" fontId="4" fillId="0" borderId="0" xfId="0" applyNumberFormat="1" applyFont="1"/>
    <xf numFmtId="0" fontId="5" fillId="0" borderId="0" xfId="0" applyFont="1" applyAlignment="1"/>
    <xf numFmtId="0" fontId="4" fillId="0" borderId="0" xfId="0" applyFont="1" applyAlignment="1"/>
    <xf numFmtId="0" fontId="4" fillId="0" borderId="0" xfId="0" applyFont="1" applyBorder="1"/>
    <xf numFmtId="0" fontId="5" fillId="11" borderId="10" xfId="0" applyFont="1" applyFill="1" applyBorder="1" applyAlignment="1">
      <alignment horizontal="center"/>
    </xf>
    <xf numFmtId="9" fontId="4" fillId="0" borderId="6" xfId="0" applyNumberFormat="1" applyFont="1" applyBorder="1" applyAlignment="1">
      <alignment horizontal="center"/>
    </xf>
    <xf numFmtId="166" fontId="4" fillId="0" borderId="6" xfId="0" applyNumberFormat="1" applyFont="1" applyBorder="1" applyAlignment="1">
      <alignment horizontal="center"/>
    </xf>
    <xf numFmtId="9" fontId="4" fillId="0" borderId="9" xfId="0" applyNumberFormat="1" applyFont="1" applyBorder="1" applyAlignment="1">
      <alignment horizontal="center"/>
    </xf>
    <xf numFmtId="166" fontId="4" fillId="0" borderId="9" xfId="0" applyNumberFormat="1" applyFont="1" applyBorder="1" applyAlignment="1">
      <alignment horizontal="center"/>
    </xf>
    <xf numFmtId="9" fontId="4" fillId="0" borderId="7" xfId="0" applyNumberFormat="1" applyFont="1" applyBorder="1" applyAlignment="1">
      <alignment horizontal="center"/>
    </xf>
    <xf numFmtId="166" fontId="4" fillId="0" borderId="7" xfId="0" applyNumberFormat="1" applyFont="1" applyBorder="1" applyAlignment="1">
      <alignment horizontal="center"/>
    </xf>
    <xf numFmtId="166" fontId="4" fillId="0" borderId="9" xfId="14" applyNumberFormat="1" applyFont="1" applyBorder="1" applyAlignment="1">
      <alignment horizontal="center"/>
    </xf>
    <xf numFmtId="166" fontId="4" fillId="0" borderId="7" xfId="14" applyNumberFormat="1" applyFont="1" applyBorder="1" applyAlignment="1">
      <alignment horizontal="center"/>
    </xf>
    <xf numFmtId="9" fontId="4" fillId="0" borderId="0" xfId="0" applyNumberFormat="1" applyFont="1" applyBorder="1" applyAlignment="1">
      <alignment horizontal="center"/>
    </xf>
    <xf numFmtId="166" fontId="4" fillId="0" borderId="0" xfId="14" applyNumberFormat="1" applyFont="1" applyBorder="1" applyAlignment="1">
      <alignment horizontal="center"/>
    </xf>
    <xf numFmtId="166" fontId="4" fillId="0" borderId="26" xfId="14" applyNumberFormat="1" applyFont="1" applyBorder="1" applyAlignment="1">
      <alignment horizontal="center"/>
    </xf>
    <xf numFmtId="166" fontId="4" fillId="0" borderId="1" xfId="14" applyNumberFormat="1" applyFont="1" applyBorder="1" applyAlignment="1">
      <alignment horizontal="center"/>
    </xf>
    <xf numFmtId="166" fontId="4" fillId="0" borderId="1" xfId="0" applyNumberFormat="1" applyFont="1" applyBorder="1" applyAlignment="1">
      <alignment horizontal="center"/>
    </xf>
    <xf numFmtId="166" fontId="4" fillId="0" borderId="18" xfId="14" applyNumberFormat="1" applyFont="1" applyBorder="1" applyAlignment="1">
      <alignment horizontal="center"/>
    </xf>
    <xf numFmtId="166" fontId="4" fillId="0" borderId="18" xfId="0" applyNumberFormat="1" applyFont="1" applyBorder="1" applyAlignment="1">
      <alignment horizontal="center"/>
    </xf>
    <xf numFmtId="17" fontId="4" fillId="0" borderId="39" xfId="0" applyNumberFormat="1" applyFont="1" applyBorder="1" applyAlignment="1">
      <alignment horizontal="center"/>
    </xf>
    <xf numFmtId="9" fontId="4" fillId="2" borderId="40" xfId="0" applyNumberFormat="1" applyFont="1" applyFill="1" applyBorder="1" applyAlignment="1">
      <alignment horizontal="center"/>
    </xf>
    <xf numFmtId="17" fontId="4" fillId="0" borderId="41" xfId="0" applyNumberFormat="1" applyFont="1" applyBorder="1" applyAlignment="1">
      <alignment horizontal="center"/>
    </xf>
    <xf numFmtId="9" fontId="4" fillId="2" borderId="42" xfId="0" applyNumberFormat="1" applyFont="1" applyFill="1" applyBorder="1" applyAlignment="1">
      <alignment horizontal="center"/>
    </xf>
    <xf numFmtId="17" fontId="4" fillId="0" borderId="43" xfId="0" applyNumberFormat="1" applyFont="1" applyBorder="1" applyAlignment="1">
      <alignment horizontal="center"/>
    </xf>
    <xf numFmtId="9" fontId="4" fillId="2" borderId="44" xfId="0" applyNumberFormat="1" applyFont="1" applyFill="1" applyBorder="1" applyAlignment="1">
      <alignment horizontal="center"/>
    </xf>
    <xf numFmtId="3" fontId="3" fillId="2" borderId="0" xfId="1" applyNumberFormat="1" applyFill="1"/>
    <xf numFmtId="4" fontId="4" fillId="2" borderId="2" xfId="0" applyNumberFormat="1" applyFont="1" applyFill="1" applyBorder="1" applyAlignment="1">
      <alignment horizontal="center"/>
    </xf>
    <xf numFmtId="2" fontId="3" fillId="2" borderId="0" xfId="1" applyNumberFormat="1" applyFill="1" applyBorder="1"/>
    <xf numFmtId="0" fontId="3" fillId="2" borderId="0" xfId="1" applyFill="1" applyBorder="1"/>
    <xf numFmtId="167" fontId="3" fillId="2" borderId="0" xfId="14" applyNumberFormat="1" applyFont="1" applyFill="1"/>
    <xf numFmtId="168" fontId="3" fillId="2" borderId="0" xfId="1" applyNumberFormat="1" applyFill="1"/>
    <xf numFmtId="0" fontId="17" fillId="2" borderId="0" xfId="0" applyFont="1" applyFill="1" applyAlignment="1">
      <alignment vertical="center" wrapText="1"/>
    </xf>
    <xf numFmtId="3" fontId="3" fillId="2" borderId="0" xfId="1" applyNumberFormat="1" applyFill="1" applyBorder="1"/>
    <xf numFmtId="0" fontId="3" fillId="0" borderId="0" xfId="1"/>
    <xf numFmtId="0" fontId="21" fillId="12" borderId="48" xfId="1" applyFont="1" applyFill="1" applyBorder="1" applyAlignment="1">
      <alignment horizontal="right"/>
    </xf>
    <xf numFmtId="0" fontId="21" fillId="12" borderId="50" xfId="1" applyFont="1" applyFill="1" applyBorder="1" applyAlignment="1">
      <alignment horizontal="right"/>
    </xf>
    <xf numFmtId="0" fontId="21" fillId="12" borderId="54" xfId="1" applyFont="1" applyFill="1" applyBorder="1" applyAlignment="1">
      <alignment horizontal="right" vertical="center"/>
    </xf>
    <xf numFmtId="0" fontId="24" fillId="13" borderId="58" xfId="1" applyFont="1" applyFill="1" applyBorder="1" applyAlignment="1">
      <alignment horizontal="center" vertical="center"/>
    </xf>
    <xf numFmtId="0" fontId="22" fillId="15" borderId="62" xfId="1" applyFont="1" applyFill="1" applyBorder="1" applyAlignment="1">
      <alignment horizontal="center"/>
    </xf>
    <xf numFmtId="4" fontId="23" fillId="15" borderId="62" xfId="1" applyNumberFormat="1" applyFont="1" applyFill="1" applyBorder="1"/>
    <xf numFmtId="170" fontId="22" fillId="0" borderId="63" xfId="16" applyNumberFormat="1" applyFont="1" applyFill="1" applyBorder="1" applyAlignment="1">
      <alignment horizontal="center"/>
    </xf>
    <xf numFmtId="170" fontId="22" fillId="0" borderId="64" xfId="16" applyNumberFormat="1" applyFont="1" applyFill="1" applyBorder="1" applyAlignment="1">
      <alignment horizontal="center"/>
    </xf>
    <xf numFmtId="171" fontId="26" fillId="0" borderId="67" xfId="15" applyNumberFormat="1" applyFont="1" applyBorder="1"/>
    <xf numFmtId="2" fontId="23" fillId="0" borderId="68" xfId="15" applyNumberFormat="1" applyFont="1" applyBorder="1"/>
    <xf numFmtId="171" fontId="26" fillId="0" borderId="62" xfId="15" applyNumberFormat="1" applyFont="1" applyBorder="1"/>
    <xf numFmtId="2" fontId="23" fillId="0" borderId="70" xfId="15" applyNumberFormat="1" applyFont="1" applyBorder="1"/>
    <xf numFmtId="171" fontId="22" fillId="0" borderId="63" xfId="15" applyNumberFormat="1" applyFont="1" applyBorder="1"/>
    <xf numFmtId="2" fontId="24" fillId="0" borderId="73" xfId="15" applyNumberFormat="1" applyFont="1" applyBorder="1"/>
    <xf numFmtId="0" fontId="22" fillId="0" borderId="0" xfId="1" applyFont="1" applyFill="1" applyBorder="1" applyAlignment="1">
      <alignment horizontal="left" vertical="center"/>
    </xf>
    <xf numFmtId="0" fontId="22" fillId="0" borderId="0" xfId="1" applyFont="1" applyFill="1" applyBorder="1" applyAlignment="1">
      <alignment horizontal="center"/>
    </xf>
    <xf numFmtId="4" fontId="23" fillId="0" borderId="0" xfId="1" applyNumberFormat="1" applyFont="1" applyFill="1" applyBorder="1"/>
    <xf numFmtId="0" fontId="0" fillId="0" borderId="0" xfId="0" applyFill="1" applyBorder="1"/>
    <xf numFmtId="170" fontId="22" fillId="0" borderId="63" xfId="1" applyNumberFormat="1" applyFont="1" applyFill="1" applyBorder="1" applyAlignment="1">
      <alignment horizontal="center"/>
    </xf>
    <xf numFmtId="171" fontId="26" fillId="0" borderId="76" xfId="1" applyNumberFormat="1" applyFont="1" applyBorder="1" applyAlignment="1">
      <alignment vertical="center"/>
    </xf>
    <xf numFmtId="4" fontId="26" fillId="0" borderId="76" xfId="1" applyNumberFormat="1" applyFont="1" applyBorder="1" applyAlignment="1">
      <alignment vertical="center"/>
    </xf>
    <xf numFmtId="171" fontId="26" fillId="0" borderId="79" xfId="1" applyNumberFormat="1" applyFont="1" applyBorder="1" applyAlignment="1">
      <alignment vertical="center"/>
    </xf>
    <xf numFmtId="4" fontId="26" fillId="0" borderId="79" xfId="1" applyNumberFormat="1" applyFont="1" applyBorder="1" applyAlignment="1">
      <alignment vertical="center"/>
    </xf>
    <xf numFmtId="2" fontId="24" fillId="0" borderId="63" xfId="15" applyNumberFormat="1" applyFont="1" applyBorder="1"/>
    <xf numFmtId="0" fontId="24" fillId="0" borderId="0" xfId="15" applyFont="1" applyFill="1" applyBorder="1" applyAlignment="1">
      <alignment horizontal="right"/>
    </xf>
    <xf numFmtId="171" fontId="26" fillId="0" borderId="0" xfId="15" applyNumberFormat="1" applyFont="1" applyFill="1" applyBorder="1"/>
    <xf numFmtId="2" fontId="23" fillId="0" borderId="0" xfId="15" applyNumberFormat="1" applyFont="1" applyFill="1" applyBorder="1"/>
    <xf numFmtId="171" fontId="22" fillId="0" borderId="63" xfId="15" applyNumberFormat="1" applyFont="1" applyFill="1" applyBorder="1"/>
    <xf numFmtId="2" fontId="24" fillId="0" borderId="57" xfId="15" applyNumberFormat="1" applyFont="1" applyFill="1" applyBorder="1"/>
    <xf numFmtId="0" fontId="23" fillId="0" borderId="17" xfId="15" applyFont="1" applyBorder="1" applyAlignment="1"/>
    <xf numFmtId="0" fontId="0" fillId="20" borderId="11" xfId="0" applyFill="1" applyBorder="1"/>
    <xf numFmtId="172" fontId="3" fillId="4" borderId="16" xfId="1" applyNumberFormat="1" applyFill="1" applyBorder="1"/>
    <xf numFmtId="172" fontId="3" fillId="8" borderId="6" xfId="1" applyNumberFormat="1" applyFill="1" applyBorder="1"/>
    <xf numFmtId="2" fontId="3" fillId="6" borderId="10" xfId="1" applyNumberFormat="1" applyFill="1" applyBorder="1" applyAlignment="1">
      <alignment horizontal="center"/>
    </xf>
    <xf numFmtId="0" fontId="2" fillId="10" borderId="17" xfId="1" applyFont="1" applyFill="1" applyBorder="1" applyAlignment="1">
      <alignment horizontal="center"/>
    </xf>
    <xf numFmtId="0" fontId="2" fillId="10" borderId="10" xfId="1" applyFont="1" applyFill="1" applyBorder="1" applyAlignment="1">
      <alignment horizontal="center"/>
    </xf>
    <xf numFmtId="172" fontId="3" fillId="8" borderId="82" xfId="1" applyNumberFormat="1" applyFill="1" applyBorder="1"/>
    <xf numFmtId="172" fontId="3" fillId="4" borderId="34" xfId="1" applyNumberFormat="1" applyFill="1" applyBorder="1"/>
    <xf numFmtId="172" fontId="3" fillId="4" borderId="82" xfId="1" applyNumberFormat="1" applyFill="1" applyBorder="1"/>
    <xf numFmtId="172" fontId="3" fillId="4" borderId="81" xfId="1" applyNumberFormat="1" applyFill="1" applyBorder="1"/>
    <xf numFmtId="172" fontId="2" fillId="10" borderId="10" xfId="1" applyNumberFormat="1" applyFont="1" applyFill="1" applyBorder="1"/>
    <xf numFmtId="172" fontId="3" fillId="8" borderId="36" xfId="1" applyNumberFormat="1" applyFont="1" applyFill="1" applyBorder="1"/>
    <xf numFmtId="172" fontId="3" fillId="8" borderId="18" xfId="1" applyNumberFormat="1" applyFont="1" applyFill="1" applyBorder="1"/>
    <xf numFmtId="172" fontId="3" fillId="8" borderId="18" xfId="1" applyNumberFormat="1" applyFill="1" applyBorder="1"/>
    <xf numFmtId="172" fontId="3" fillId="8" borderId="34" xfId="1" applyNumberFormat="1" applyFont="1" applyFill="1" applyBorder="1"/>
    <xf numFmtId="172" fontId="3" fillId="8" borderId="35" xfId="1" applyNumberFormat="1" applyFill="1" applyBorder="1"/>
    <xf numFmtId="172" fontId="2" fillId="21" borderId="10" xfId="1" applyNumberFormat="1" applyFont="1" applyFill="1" applyBorder="1"/>
    <xf numFmtId="172" fontId="3" fillId="8" borderId="83" xfId="1" applyNumberFormat="1" applyFont="1" applyFill="1" applyBorder="1"/>
    <xf numFmtId="172" fontId="3" fillId="8" borderId="9" xfId="1" applyNumberFormat="1" applyFill="1" applyBorder="1"/>
    <xf numFmtId="2" fontId="3" fillId="2" borderId="1" xfId="1" applyNumberFormat="1" applyFill="1" applyBorder="1" applyAlignment="1">
      <alignment horizontal="center"/>
    </xf>
    <xf numFmtId="172" fontId="3" fillId="3" borderId="16" xfId="1" applyNumberFormat="1" applyFill="1" applyBorder="1"/>
    <xf numFmtId="0" fontId="3" fillId="3" borderId="10" xfId="1" applyFont="1" applyFill="1" applyBorder="1"/>
    <xf numFmtId="0" fontId="23" fillId="0" borderId="0" xfId="15" applyFont="1" applyBorder="1" applyAlignment="1"/>
    <xf numFmtId="0" fontId="3" fillId="4" borderId="34" xfId="1" applyFill="1" applyBorder="1"/>
    <xf numFmtId="0" fontId="3" fillId="4" borderId="82" xfId="1" applyFont="1" applyFill="1" applyBorder="1"/>
    <xf numFmtId="172" fontId="2" fillId="10" borderId="38" xfId="1" applyNumberFormat="1" applyFont="1" applyFill="1" applyBorder="1"/>
    <xf numFmtId="172" fontId="2" fillId="21" borderId="11" xfId="1" applyNumberFormat="1" applyFont="1" applyFill="1" applyBorder="1"/>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4" fillId="2" borderId="5" xfId="0" applyNumberFormat="1" applyFont="1" applyFill="1" applyBorder="1" applyAlignment="1">
      <alignment horizontal="center"/>
    </xf>
    <xf numFmtId="4" fontId="4" fillId="2" borderId="1" xfId="0" applyNumberFormat="1" applyFont="1" applyFill="1" applyBorder="1" applyAlignment="1">
      <alignment horizontal="center"/>
    </xf>
    <xf numFmtId="166" fontId="4" fillId="2" borderId="40" xfId="0" applyNumberFormat="1" applyFont="1" applyFill="1" applyBorder="1" applyAlignment="1">
      <alignment horizontal="center"/>
    </xf>
    <xf numFmtId="166" fontId="4" fillId="2" borderId="42" xfId="0" applyNumberFormat="1" applyFont="1" applyFill="1" applyBorder="1" applyAlignment="1">
      <alignment horizontal="center"/>
    </xf>
    <xf numFmtId="168" fontId="3" fillId="2" borderId="0" xfId="1" applyNumberFormat="1" applyFill="1" applyBorder="1"/>
    <xf numFmtId="0" fontId="5" fillId="11" borderId="10" xfId="0" applyFont="1" applyFill="1" applyBorder="1" applyAlignment="1">
      <alignment horizontal="center"/>
    </xf>
    <xf numFmtId="166" fontId="4" fillId="0" borderId="0" xfId="0" applyNumberFormat="1" applyFont="1" applyBorder="1" applyAlignment="1">
      <alignment horizontal="center"/>
    </xf>
    <xf numFmtId="0" fontId="4" fillId="2" borderId="1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8" fillId="2" borderId="0" xfId="0" applyFont="1" applyFill="1" applyAlignment="1">
      <alignment horizontal="center" vertical="center"/>
    </xf>
    <xf numFmtId="0" fontId="9" fillId="2" borderId="0" xfId="0" applyFont="1" applyFill="1" applyAlignment="1">
      <alignment horizontal="center"/>
    </xf>
    <xf numFmtId="0" fontId="27" fillId="16" borderId="51" xfId="1" applyFont="1" applyFill="1" applyBorder="1" applyAlignment="1">
      <alignment horizontal="center"/>
    </xf>
    <xf numFmtId="0" fontId="27" fillId="16" borderId="53" xfId="1" applyFont="1" applyFill="1" applyBorder="1" applyAlignment="1">
      <alignment horizontal="center"/>
    </xf>
    <xf numFmtId="0" fontId="27" fillId="16" borderId="54" xfId="1" applyFont="1" applyFill="1" applyBorder="1" applyAlignment="1">
      <alignment horizontal="center"/>
    </xf>
    <xf numFmtId="0" fontId="19" fillId="0" borderId="45" xfId="1" applyFont="1" applyBorder="1" applyAlignment="1">
      <alignment horizontal="center" vertical="center" wrapText="1"/>
    </xf>
    <xf numFmtId="0" fontId="19" fillId="0" borderId="46" xfId="1" applyFont="1" applyBorder="1" applyAlignment="1">
      <alignment horizontal="center" vertical="center" wrapText="1"/>
    </xf>
    <xf numFmtId="0" fontId="19" fillId="0" borderId="49"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51" xfId="1" applyFont="1" applyBorder="1" applyAlignment="1">
      <alignment horizontal="center" vertical="center" wrapText="1"/>
    </xf>
    <xf numFmtId="0" fontId="19" fillId="0" borderId="52" xfId="1" applyFont="1" applyBorder="1" applyAlignment="1">
      <alignment horizontal="center" vertical="center" wrapText="1"/>
    </xf>
    <xf numFmtId="0" fontId="19" fillId="0" borderId="47" xfId="1" applyFont="1" applyFill="1" applyBorder="1" applyAlignment="1">
      <alignment horizontal="center" vertical="center" wrapText="1"/>
    </xf>
    <xf numFmtId="0" fontId="20" fillId="0" borderId="47" xfId="1" applyFont="1" applyFill="1" applyBorder="1" applyAlignment="1">
      <alignment horizontal="center" vertical="center" wrapText="1"/>
    </xf>
    <xf numFmtId="0" fontId="20" fillId="0" borderId="48"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50" xfId="1" applyFont="1" applyFill="1" applyBorder="1" applyAlignment="1">
      <alignment horizontal="center" vertical="center" wrapText="1"/>
    </xf>
    <xf numFmtId="0" fontId="20" fillId="0" borderId="53" xfId="1" applyFont="1" applyFill="1" applyBorder="1" applyAlignment="1">
      <alignment horizontal="center" vertical="center" wrapText="1"/>
    </xf>
    <xf numFmtId="0" fontId="20" fillId="0" borderId="54" xfId="1" applyFont="1" applyFill="1" applyBorder="1" applyAlignment="1">
      <alignment horizontal="center" vertical="center" wrapText="1"/>
    </xf>
    <xf numFmtId="0" fontId="22" fillId="0" borderId="55" xfId="1" applyFont="1" applyBorder="1" applyAlignment="1">
      <alignment horizontal="left" vertical="center"/>
    </xf>
    <xf numFmtId="0" fontId="23" fillId="0" borderId="56" xfId="1" applyFont="1" applyBorder="1" applyAlignment="1">
      <alignment horizontal="left" vertical="center"/>
    </xf>
    <xf numFmtId="0" fontId="23" fillId="0" borderId="57" xfId="1" applyFont="1" applyBorder="1" applyAlignment="1">
      <alignment horizontal="left" vertical="center"/>
    </xf>
    <xf numFmtId="169" fontId="23" fillId="0" borderId="55" xfId="1" applyNumberFormat="1" applyFont="1" applyBorder="1" applyAlignment="1">
      <alignment horizontal="center" vertical="center"/>
    </xf>
    <xf numFmtId="169" fontId="23" fillId="0" borderId="56" xfId="1" applyNumberFormat="1" applyFont="1" applyBorder="1" applyAlignment="1">
      <alignment horizontal="center" vertical="center"/>
    </xf>
    <xf numFmtId="169" fontId="23" fillId="0" borderId="57" xfId="1" applyNumberFormat="1" applyFont="1" applyBorder="1" applyAlignment="1">
      <alignment horizontal="center" vertical="center"/>
    </xf>
    <xf numFmtId="0" fontId="24" fillId="13" borderId="59" xfId="1" applyFont="1" applyFill="1" applyBorder="1" applyAlignment="1">
      <alignment horizontal="center" vertical="center"/>
    </xf>
    <xf numFmtId="0" fontId="24" fillId="13" borderId="60" xfId="1" applyFont="1" applyFill="1" applyBorder="1" applyAlignment="1">
      <alignment horizontal="center" vertical="center"/>
    </xf>
    <xf numFmtId="0" fontId="24" fillId="13" borderId="61" xfId="1" applyFont="1" applyFill="1" applyBorder="1" applyAlignment="1">
      <alignment horizontal="center" vertical="center"/>
    </xf>
    <xf numFmtId="0" fontId="22" fillId="14" borderId="49" xfId="1" applyFont="1" applyFill="1" applyBorder="1" applyAlignment="1">
      <alignment horizontal="left" vertical="center"/>
    </xf>
    <xf numFmtId="0" fontId="22" fillId="14" borderId="0" xfId="1" applyFont="1" applyFill="1" applyBorder="1" applyAlignment="1">
      <alignment horizontal="left" vertical="center"/>
    </xf>
    <xf numFmtId="0" fontId="22" fillId="14" borderId="50" xfId="1" applyFont="1" applyFill="1" applyBorder="1" applyAlignment="1">
      <alignment horizontal="left" vertical="center"/>
    </xf>
    <xf numFmtId="0" fontId="23" fillId="0" borderId="65" xfId="0" applyFont="1" applyBorder="1" applyAlignment="1">
      <alignment horizontal="left" vertical="center" wrapText="1"/>
    </xf>
    <xf numFmtId="0" fontId="23" fillId="0" borderId="66" xfId="0" applyFont="1" applyBorder="1" applyAlignment="1">
      <alignment horizontal="left" vertical="center" wrapText="1"/>
    </xf>
    <xf numFmtId="0" fontId="23" fillId="0" borderId="68" xfId="0" applyFont="1" applyBorder="1" applyAlignment="1">
      <alignment horizontal="left" vertical="center" wrapText="1"/>
    </xf>
    <xf numFmtId="0" fontId="0" fillId="0" borderId="77" xfId="0" applyBorder="1" applyAlignment="1">
      <alignment horizontal="left" vertical="center"/>
    </xf>
    <xf numFmtId="0" fontId="0" fillId="0" borderId="78" xfId="0" applyBorder="1" applyAlignment="1">
      <alignment horizontal="left" vertical="center"/>
    </xf>
    <xf numFmtId="0" fontId="0" fillId="0" borderId="80" xfId="0" applyBorder="1" applyAlignment="1">
      <alignment horizontal="left" vertical="center"/>
    </xf>
    <xf numFmtId="0" fontId="26" fillId="0" borderId="77" xfId="1" applyFont="1" applyBorder="1" applyAlignment="1">
      <alignment horizontal="left" vertical="center"/>
    </xf>
    <xf numFmtId="0" fontId="26" fillId="0" borderId="78" xfId="1" applyFont="1" applyBorder="1" applyAlignment="1">
      <alignment horizontal="left" vertical="center"/>
    </xf>
    <xf numFmtId="0" fontId="24" fillId="17" borderId="71" xfId="15" applyFont="1" applyFill="1" applyBorder="1" applyAlignment="1">
      <alignment horizontal="right"/>
    </xf>
    <xf numFmtId="0" fontId="24" fillId="17" borderId="72" xfId="15" applyFont="1" applyFill="1" applyBorder="1" applyAlignment="1">
      <alignment horizontal="right"/>
    </xf>
    <xf numFmtId="0" fontId="24" fillId="17" borderId="74" xfId="15" applyFont="1" applyFill="1" applyBorder="1" applyAlignment="1">
      <alignment horizontal="right"/>
    </xf>
    <xf numFmtId="0" fontId="22" fillId="17" borderId="71" xfId="1" applyFont="1" applyFill="1" applyBorder="1" applyAlignment="1">
      <alignment horizontal="center"/>
    </xf>
    <xf numFmtId="0" fontId="22" fillId="17" borderId="72" xfId="1" applyFont="1" applyFill="1" applyBorder="1" applyAlignment="1">
      <alignment horizontal="center"/>
    </xf>
    <xf numFmtId="0" fontId="22" fillId="17" borderId="74" xfId="1" applyFont="1" applyFill="1" applyBorder="1" applyAlignment="1">
      <alignment horizontal="center"/>
    </xf>
    <xf numFmtId="0" fontId="23" fillId="0" borderId="75" xfId="1" applyFont="1" applyBorder="1" applyAlignment="1">
      <alignment horizontal="left" vertical="center"/>
    </xf>
    <xf numFmtId="0" fontId="23" fillId="0" borderId="10" xfId="1" applyFont="1" applyBorder="1" applyAlignment="1">
      <alignment horizontal="left" vertical="center"/>
    </xf>
    <xf numFmtId="0" fontId="23" fillId="0" borderId="12" xfId="1" applyFont="1" applyBorder="1" applyAlignment="1">
      <alignment horizontal="left" vertical="center"/>
    </xf>
    <xf numFmtId="0" fontId="26" fillId="0" borderId="75" xfId="1" applyFont="1" applyBorder="1" applyAlignment="1">
      <alignment horizontal="left" vertical="center"/>
    </xf>
    <xf numFmtId="0" fontId="26" fillId="0" borderId="10" xfId="1" applyFont="1" applyBorder="1" applyAlignment="1">
      <alignment horizontal="left" vertical="center"/>
    </xf>
    <xf numFmtId="0" fontId="26" fillId="0" borderId="12" xfId="1" applyFont="1" applyBorder="1" applyAlignment="1">
      <alignment horizontal="left" vertical="center"/>
    </xf>
    <xf numFmtId="0" fontId="0" fillId="20" borderId="12" xfId="0" applyFill="1" applyBorder="1" applyAlignment="1">
      <alignment horizontal="center"/>
    </xf>
    <xf numFmtId="0" fontId="0" fillId="20" borderId="11" xfId="0" applyFill="1" applyBorder="1" applyAlignment="1">
      <alignment horizontal="center"/>
    </xf>
    <xf numFmtId="0" fontId="25" fillId="18" borderId="55" xfId="15" applyFont="1" applyFill="1" applyBorder="1" applyAlignment="1">
      <alignment horizontal="right"/>
    </xf>
    <xf numFmtId="0" fontId="25" fillId="18" borderId="56" xfId="15" applyFont="1" applyFill="1" applyBorder="1" applyAlignment="1">
      <alignment horizontal="right"/>
    </xf>
    <xf numFmtId="0" fontId="22" fillId="19" borderId="55" xfId="0" applyFont="1" applyFill="1" applyBorder="1" applyAlignment="1">
      <alignment horizontal="center"/>
    </xf>
    <xf numFmtId="0" fontId="22" fillId="19" borderId="56" xfId="0" applyFont="1" applyFill="1" applyBorder="1" applyAlignment="1">
      <alignment horizontal="center"/>
    </xf>
    <xf numFmtId="0" fontId="22" fillId="19" borderId="57" xfId="0" applyFont="1" applyFill="1" applyBorder="1" applyAlignment="1">
      <alignment horizontal="center"/>
    </xf>
    <xf numFmtId="0" fontId="25" fillId="16" borderId="45" xfId="15" applyFont="1" applyFill="1" applyBorder="1" applyAlignment="1">
      <alignment horizontal="center"/>
    </xf>
    <xf numFmtId="0" fontId="25" fillId="16" borderId="47" xfId="15" applyFont="1" applyFill="1" applyBorder="1" applyAlignment="1">
      <alignment horizontal="center"/>
    </xf>
    <xf numFmtId="0" fontId="25" fillId="16" borderId="48" xfId="15" applyFont="1" applyFill="1" applyBorder="1" applyAlignment="1">
      <alignment horizontal="center"/>
    </xf>
    <xf numFmtId="0" fontId="1" fillId="0" borderId="55" xfId="15" applyFont="1" applyFill="1" applyBorder="1" applyAlignment="1">
      <alignment horizontal="center"/>
    </xf>
    <xf numFmtId="0" fontId="1" fillId="0" borderId="56" xfId="15" applyFont="1" applyFill="1" applyBorder="1" applyAlignment="1">
      <alignment horizontal="center"/>
    </xf>
    <xf numFmtId="0" fontId="1" fillId="0" borderId="57" xfId="15" applyFont="1" applyFill="1" applyBorder="1" applyAlignment="1">
      <alignment horizontal="center"/>
    </xf>
    <xf numFmtId="0" fontId="23" fillId="0" borderId="65" xfId="15" applyFont="1" applyBorder="1" applyAlignment="1">
      <alignment horizontal="left"/>
    </xf>
    <xf numFmtId="0" fontId="23" fillId="0" borderId="66" xfId="15" applyFont="1" applyBorder="1" applyAlignment="1">
      <alignment horizontal="left"/>
    </xf>
    <xf numFmtId="0" fontId="23" fillId="0" borderId="69" xfId="15" applyFont="1" applyBorder="1" applyAlignment="1">
      <alignment horizontal="left"/>
    </xf>
    <xf numFmtId="0" fontId="23" fillId="0" borderId="16" xfId="15" applyFont="1" applyBorder="1" applyAlignment="1">
      <alignment horizontal="left"/>
    </xf>
    <xf numFmtId="0" fontId="9" fillId="2" borderId="0" xfId="1" applyFont="1" applyFill="1" applyAlignment="1">
      <alignment horizontal="center" vertical="center"/>
    </xf>
    <xf numFmtId="0" fontId="2" fillId="7" borderId="10" xfId="1" applyFont="1" applyFill="1" applyBorder="1" applyAlignment="1">
      <alignment horizontal="center" vertical="center"/>
    </xf>
    <xf numFmtId="0" fontId="2" fillId="10" borderId="12" xfId="1" applyFont="1" applyFill="1" applyBorder="1" applyAlignment="1">
      <alignment horizontal="center"/>
    </xf>
    <xf numFmtId="0" fontId="2" fillId="10" borderId="11" xfId="1" applyFont="1" applyFill="1" applyBorder="1" applyAlignment="1">
      <alignment horizontal="center"/>
    </xf>
    <xf numFmtId="172" fontId="2" fillId="22" borderId="14" xfId="1" applyNumberFormat="1" applyFont="1" applyFill="1" applyBorder="1" applyAlignment="1">
      <alignment horizontal="center"/>
    </xf>
    <xf numFmtId="172" fontId="2" fillId="22" borderId="11" xfId="1" applyNumberFormat="1" applyFont="1" applyFill="1" applyBorder="1" applyAlignment="1">
      <alignment horizontal="center"/>
    </xf>
    <xf numFmtId="0" fontId="2" fillId="10" borderId="5" xfId="1" applyFont="1" applyFill="1" applyBorder="1" applyAlignment="1">
      <alignment horizontal="center" vertical="center"/>
    </xf>
    <xf numFmtId="0" fontId="2" fillId="10" borderId="2" xfId="1" applyFont="1" applyFill="1" applyBorder="1" applyAlignment="1">
      <alignment horizontal="center" vertical="center"/>
    </xf>
    <xf numFmtId="0" fontId="2" fillId="10" borderId="14" xfId="1" applyFont="1" applyFill="1" applyBorder="1" applyAlignment="1">
      <alignment horizontal="center" vertical="center"/>
    </xf>
    <xf numFmtId="0" fontId="2" fillId="10" borderId="38" xfId="1" applyFont="1" applyFill="1" applyBorder="1" applyAlignment="1">
      <alignment horizontal="center" vertical="center"/>
    </xf>
    <xf numFmtId="0" fontId="5" fillId="11" borderId="10" xfId="0" applyFont="1" applyFill="1" applyBorder="1" applyAlignment="1">
      <alignment horizontal="center"/>
    </xf>
    <xf numFmtId="0" fontId="8" fillId="0" borderId="0" xfId="0" applyFont="1" applyAlignment="1">
      <alignment horizontal="center"/>
    </xf>
    <xf numFmtId="0" fontId="5" fillId="11" borderId="12" xfId="0" applyFont="1" applyFill="1" applyBorder="1" applyAlignment="1">
      <alignment horizontal="center" vertical="center"/>
    </xf>
    <xf numFmtId="0" fontId="5" fillId="11" borderId="11" xfId="0" applyFont="1" applyFill="1" applyBorder="1" applyAlignment="1">
      <alignment horizontal="center" vertical="center"/>
    </xf>
    <xf numFmtId="166" fontId="5" fillId="0" borderId="0" xfId="0" applyNumberFormat="1" applyFont="1" applyBorder="1" applyAlignment="1">
      <alignment horizontal="center" vertical="center" wrapText="1"/>
    </xf>
    <xf numFmtId="0" fontId="5" fillId="11" borderId="12" xfId="0" applyFont="1" applyFill="1" applyBorder="1" applyAlignment="1">
      <alignment horizontal="center"/>
    </xf>
    <xf numFmtId="0" fontId="5" fillId="11" borderId="13" xfId="0" applyFont="1" applyFill="1" applyBorder="1" applyAlignment="1">
      <alignment horizontal="center"/>
    </xf>
    <xf numFmtId="0" fontId="5" fillId="11" borderId="11" xfId="0" applyFont="1" applyFill="1" applyBorder="1" applyAlignment="1">
      <alignment horizontal="center"/>
    </xf>
    <xf numFmtId="0" fontId="5" fillId="11" borderId="5"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1" borderId="14"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38"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4" borderId="12" xfId="1" applyFont="1" applyFill="1" applyBorder="1" applyAlignment="1">
      <alignment horizontal="center" vertical="center"/>
    </xf>
    <xf numFmtId="0" fontId="2" fillId="4" borderId="13" xfId="1" applyFont="1" applyFill="1" applyBorder="1" applyAlignment="1">
      <alignment horizontal="center" vertical="center"/>
    </xf>
    <xf numFmtId="0" fontId="3" fillId="2" borderId="5" xfId="1" applyFont="1" applyFill="1" applyBorder="1" applyAlignment="1">
      <alignment horizontal="justify" vertical="center" wrapText="1"/>
    </xf>
    <xf numFmtId="0" fontId="3" fillId="2" borderId="17" xfId="1" applyFont="1" applyFill="1" applyBorder="1" applyAlignment="1">
      <alignment horizontal="justify" vertical="center" wrapText="1"/>
    </xf>
    <xf numFmtId="0" fontId="3" fillId="2" borderId="14" xfId="1" applyFont="1" applyFill="1" applyBorder="1" applyAlignment="1">
      <alignment horizontal="justify" vertical="center" wrapText="1"/>
    </xf>
    <xf numFmtId="0" fontId="3" fillId="2" borderId="19" xfId="1" applyFont="1" applyFill="1" applyBorder="1" applyAlignment="1">
      <alignment horizontal="justify" vertical="center" wrapText="1"/>
    </xf>
    <xf numFmtId="0" fontId="3" fillId="2" borderId="20" xfId="1" applyFont="1" applyFill="1" applyBorder="1" applyAlignment="1">
      <alignment horizontal="justify" vertical="center" wrapText="1"/>
    </xf>
    <xf numFmtId="0" fontId="3" fillId="2" borderId="21" xfId="1" applyFont="1" applyFill="1" applyBorder="1" applyAlignment="1">
      <alignment horizontal="justify" vertical="center" wrapText="1"/>
    </xf>
  </cellXfs>
  <cellStyles count="22">
    <cellStyle name="Hipervínculo 2" xfId="3"/>
    <cellStyle name="Normal" xfId="0" builtinId="0"/>
    <cellStyle name="Normal 2" xfId="1"/>
    <cellStyle name="Normal 2 2" xfId="4"/>
    <cellStyle name="Normal 2 2 2" xfId="5"/>
    <cellStyle name="Normal 3" xfId="17"/>
    <cellStyle name="Normal 4" xfId="15"/>
    <cellStyle name="Normal 5" xfId="16"/>
    <cellStyle name="Normal 6" xfId="18"/>
    <cellStyle name="Normal 7" xfId="19"/>
    <cellStyle name="Normal 8" xfId="20"/>
    <cellStyle name="Normal 9" xfId="21"/>
    <cellStyle name="Notas 2 2" xfId="6"/>
    <cellStyle name="Notas 3 2" xfId="7"/>
    <cellStyle name="Notas 4 2" xfId="8"/>
    <cellStyle name="Notas 5 2" xfId="9"/>
    <cellStyle name="Notas 6 2" xfId="10"/>
    <cellStyle name="Notas 7 2" xfId="11"/>
    <cellStyle name="Notas 8 2" xfId="12"/>
    <cellStyle name="Notas 9 2" xfId="13"/>
    <cellStyle name="Porcentual" xfId="14" builtinId="5"/>
    <cellStyle name="Porcentual 2" xfId="2"/>
  </cellStyles>
  <dxfs count="0"/>
  <tableStyles count="0" defaultTableStyle="TableStyleMedium9" defaultPivotStyle="PivotStyleLight16"/>
  <colors>
    <mruColors>
      <color rgb="FF0033CC"/>
      <color rgb="FFFFFF99"/>
      <color rgb="FF53682A"/>
      <color rgb="FFFFFFCC"/>
      <color rgb="FF381514"/>
      <color rgb="FF08121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autoTitleDeleted val="1"/>
    <c:plotArea>
      <c:layout/>
      <c:lineChart>
        <c:grouping val="standard"/>
        <c:ser>
          <c:idx val="2"/>
          <c:order val="0"/>
          <c:tx>
            <c:v>Importado precio en  Bta </c:v>
          </c:tx>
          <c:marker>
            <c:symbol val="none"/>
          </c:marker>
          <c:cat>
            <c:numRef>
              <c:f>'Base $ Prod'!$C$36:$C$66</c:f>
              <c:numCache>
                <c:formatCode>mmm\-yy</c:formatCode>
                <c:ptCount val="31"/>
                <c:pt idx="0">
                  <c:v>41030</c:v>
                </c:pt>
                <c:pt idx="1">
                  <c:v>41061</c:v>
                </c:pt>
                <c:pt idx="2">
                  <c:v>41091</c:v>
                </c:pt>
                <c:pt idx="3">
                  <c:v>41122</c:v>
                </c:pt>
                <c:pt idx="4">
                  <c:v>41153</c:v>
                </c:pt>
                <c:pt idx="5">
                  <c:v>41183</c:v>
                </c:pt>
                <c:pt idx="6">
                  <c:v>41214</c:v>
                </c:pt>
                <c:pt idx="7">
                  <c:v>41244</c:v>
                </c:pt>
                <c:pt idx="8">
                  <c:v>41275</c:v>
                </c:pt>
                <c:pt idx="9">
                  <c:v>41306</c:v>
                </c:pt>
                <c:pt idx="10">
                  <c:v>41334</c:v>
                </c:pt>
                <c:pt idx="11">
                  <c:v>41365</c:v>
                </c:pt>
                <c:pt idx="12">
                  <c:v>41395</c:v>
                </c:pt>
                <c:pt idx="13">
                  <c:v>41426</c:v>
                </c:pt>
                <c:pt idx="14">
                  <c:v>41456</c:v>
                </c:pt>
                <c:pt idx="15">
                  <c:v>41487</c:v>
                </c:pt>
                <c:pt idx="16">
                  <c:v>41518</c:v>
                </c:pt>
                <c:pt idx="17">
                  <c:v>41548</c:v>
                </c:pt>
                <c:pt idx="18">
                  <c:v>41579</c:v>
                </c:pt>
                <c:pt idx="19">
                  <c:v>41609</c:v>
                </c:pt>
                <c:pt idx="20">
                  <c:v>41640</c:v>
                </c:pt>
                <c:pt idx="21">
                  <c:v>41671</c:v>
                </c:pt>
                <c:pt idx="22">
                  <c:v>41699</c:v>
                </c:pt>
                <c:pt idx="23">
                  <c:v>41730</c:v>
                </c:pt>
                <c:pt idx="24">
                  <c:v>41760</c:v>
                </c:pt>
                <c:pt idx="25">
                  <c:v>41791</c:v>
                </c:pt>
                <c:pt idx="26">
                  <c:v>41821</c:v>
                </c:pt>
                <c:pt idx="27">
                  <c:v>41852</c:v>
                </c:pt>
                <c:pt idx="28">
                  <c:v>41883</c:v>
                </c:pt>
                <c:pt idx="29">
                  <c:v>41913</c:v>
                </c:pt>
                <c:pt idx="30">
                  <c:v>41944</c:v>
                </c:pt>
              </c:numCache>
            </c:numRef>
          </c:cat>
          <c:val>
            <c:numRef>
              <c:f>'Base $ Prod'!$AB$36:$AB$66</c:f>
              <c:numCache>
                <c:formatCode>#,##0.00</c:formatCode>
                <c:ptCount val="31"/>
                <c:pt idx="0">
                  <c:v>3.006662404026009</c:v>
                </c:pt>
                <c:pt idx="1">
                  <c:v>2.9321203038601684</c:v>
                </c:pt>
                <c:pt idx="2">
                  <c:v>2.791194499718995</c:v>
                </c:pt>
                <c:pt idx="3">
                  <c:v>2.8494237925788117</c:v>
                </c:pt>
                <c:pt idx="4">
                  <c:v>2.8482982306666669</c:v>
                </c:pt>
                <c:pt idx="5">
                  <c:v>2.8845549018402838</c:v>
                </c:pt>
                <c:pt idx="6">
                  <c:v>3.1559251794569909</c:v>
                </c:pt>
                <c:pt idx="7">
                  <c:v>3.2679952481074772</c:v>
                </c:pt>
                <c:pt idx="8">
                  <c:v>3.3663784701332728</c:v>
                </c:pt>
                <c:pt idx="9">
                  <c:v>3.3406304462861409</c:v>
                </c:pt>
                <c:pt idx="10">
                  <c:v>3.4877179532281484</c:v>
                </c:pt>
                <c:pt idx="11">
                  <c:v>3.4734072637891451</c:v>
                </c:pt>
                <c:pt idx="12">
                  <c:v>3.5768681487905725</c:v>
                </c:pt>
                <c:pt idx="13">
                  <c:v>3.6267481777608044</c:v>
                </c:pt>
                <c:pt idx="14">
                  <c:v>3.4088458484935495</c:v>
                </c:pt>
                <c:pt idx="15">
                  <c:v>3.2018306334501241</c:v>
                </c:pt>
                <c:pt idx="16">
                  <c:v>3.1379150020331772</c:v>
                </c:pt>
                <c:pt idx="17">
                  <c:v>3.0965169939618979</c:v>
                </c:pt>
                <c:pt idx="18">
                  <c:v>3.2061690892699191</c:v>
                </c:pt>
                <c:pt idx="19">
                  <c:v>3.2473398450981401</c:v>
                </c:pt>
                <c:pt idx="20">
                  <c:v>3.3015362563534429</c:v>
                </c:pt>
                <c:pt idx="21">
                  <c:v>3.2236010737987209</c:v>
                </c:pt>
                <c:pt idx="22">
                  <c:v>3.4876514698318233</c:v>
                </c:pt>
                <c:pt idx="23">
                  <c:v>3.6087107977753226</c:v>
                </c:pt>
                <c:pt idx="24">
                  <c:v>3.8261359995564042</c:v>
                </c:pt>
                <c:pt idx="25">
                  <c:v>3.7864025755894906</c:v>
                </c:pt>
                <c:pt idx="26">
                  <c:v>3.6708101007153786</c:v>
                </c:pt>
                <c:pt idx="27">
                  <c:v>3.4684444452089211</c:v>
                </c:pt>
                <c:pt idx="28">
                  <c:v>3.5950051424088594</c:v>
                </c:pt>
                <c:pt idx="29">
                  <c:v>3.6181716778406776</c:v>
                </c:pt>
                <c:pt idx="30">
                  <c:v>3.5885811469888025</c:v>
                </c:pt>
              </c:numCache>
            </c:numRef>
          </c:val>
          <c:smooth val="1"/>
        </c:ser>
        <c:ser>
          <c:idx val="0"/>
          <c:order val="1"/>
          <c:tx>
            <c:v>Precio local  Bta </c:v>
          </c:tx>
          <c:spPr>
            <a:ln>
              <a:solidFill>
                <a:srgbClr val="0033CC"/>
              </a:solidFill>
              <a:prstDash val="sysDot"/>
            </a:ln>
          </c:spPr>
          <c:marker>
            <c:symbol val="none"/>
          </c:marker>
          <c:cat>
            <c:numRef>
              <c:f>'Base $ Prod'!$C$36:$C$66</c:f>
              <c:numCache>
                <c:formatCode>mmm\-yy</c:formatCode>
                <c:ptCount val="31"/>
                <c:pt idx="0">
                  <c:v>41030</c:v>
                </c:pt>
                <c:pt idx="1">
                  <c:v>41061</c:v>
                </c:pt>
                <c:pt idx="2">
                  <c:v>41091</c:v>
                </c:pt>
                <c:pt idx="3">
                  <c:v>41122</c:v>
                </c:pt>
                <c:pt idx="4">
                  <c:v>41153</c:v>
                </c:pt>
                <c:pt idx="5">
                  <c:v>41183</c:v>
                </c:pt>
                <c:pt idx="6">
                  <c:v>41214</c:v>
                </c:pt>
                <c:pt idx="7">
                  <c:v>41244</c:v>
                </c:pt>
                <c:pt idx="8">
                  <c:v>41275</c:v>
                </c:pt>
                <c:pt idx="9">
                  <c:v>41306</c:v>
                </c:pt>
                <c:pt idx="10">
                  <c:v>41334</c:v>
                </c:pt>
                <c:pt idx="11">
                  <c:v>41365</c:v>
                </c:pt>
                <c:pt idx="12">
                  <c:v>41395</c:v>
                </c:pt>
                <c:pt idx="13">
                  <c:v>41426</c:v>
                </c:pt>
                <c:pt idx="14">
                  <c:v>41456</c:v>
                </c:pt>
                <c:pt idx="15">
                  <c:v>41487</c:v>
                </c:pt>
                <c:pt idx="16">
                  <c:v>41518</c:v>
                </c:pt>
                <c:pt idx="17">
                  <c:v>41548</c:v>
                </c:pt>
                <c:pt idx="18">
                  <c:v>41579</c:v>
                </c:pt>
                <c:pt idx="19">
                  <c:v>41609</c:v>
                </c:pt>
                <c:pt idx="20">
                  <c:v>41640</c:v>
                </c:pt>
                <c:pt idx="21">
                  <c:v>41671</c:v>
                </c:pt>
                <c:pt idx="22">
                  <c:v>41699</c:v>
                </c:pt>
                <c:pt idx="23">
                  <c:v>41730</c:v>
                </c:pt>
                <c:pt idx="24">
                  <c:v>41760</c:v>
                </c:pt>
                <c:pt idx="25">
                  <c:v>41791</c:v>
                </c:pt>
                <c:pt idx="26">
                  <c:v>41821</c:v>
                </c:pt>
                <c:pt idx="27">
                  <c:v>41852</c:v>
                </c:pt>
                <c:pt idx="28">
                  <c:v>41883</c:v>
                </c:pt>
                <c:pt idx="29">
                  <c:v>41913</c:v>
                </c:pt>
                <c:pt idx="30">
                  <c:v>41944</c:v>
                </c:pt>
              </c:numCache>
            </c:numRef>
          </c:cat>
          <c:val>
            <c:numRef>
              <c:f>'Base $ Prod'!$AT$36:$AT$66</c:f>
              <c:numCache>
                <c:formatCode>0.00</c:formatCode>
                <c:ptCount val="31"/>
                <c:pt idx="0">
                  <c:v>2.3691825272820095</c:v>
                </c:pt>
                <c:pt idx="1">
                  <c:v>2.372183708838822</c:v>
                </c:pt>
                <c:pt idx="2">
                  <c:v>2.7115959711695243</c:v>
                </c:pt>
                <c:pt idx="3">
                  <c:v>2.7949339543406881</c:v>
                </c:pt>
                <c:pt idx="4">
                  <c:v>2.7763196116147979</c:v>
                </c:pt>
                <c:pt idx="5">
                  <c:v>2.7354230507738873</c:v>
                </c:pt>
                <c:pt idx="6">
                  <c:v>2.7512259187985864</c:v>
                </c:pt>
                <c:pt idx="7">
                  <c:v>2.7850847278275328</c:v>
                </c:pt>
                <c:pt idx="8">
                  <c:v>2.811593542454089</c:v>
                </c:pt>
                <c:pt idx="9">
                  <c:v>2.7490158648471019</c:v>
                </c:pt>
                <c:pt idx="10">
                  <c:v>2.7093058557565941</c:v>
                </c:pt>
                <c:pt idx="11">
                  <c:v>2.598305423685968</c:v>
                </c:pt>
                <c:pt idx="12">
                  <c:v>2.760290725970036</c:v>
                </c:pt>
                <c:pt idx="13">
                  <c:v>2.7420068798444861</c:v>
                </c:pt>
                <c:pt idx="14">
                  <c:v>2.6888695799098259</c:v>
                </c:pt>
                <c:pt idx="15">
                  <c:v>2.6140786697516485</c:v>
                </c:pt>
                <c:pt idx="16">
                  <c:v>2.5209528045057281</c:v>
                </c:pt>
                <c:pt idx="17">
                  <c:v>2.4998674457322831</c:v>
                </c:pt>
                <c:pt idx="18">
                  <c:v>2.4533850083751658</c:v>
                </c:pt>
                <c:pt idx="19">
                  <c:v>2.4391655502085721</c:v>
                </c:pt>
                <c:pt idx="20">
                  <c:v>2.4088443681923137</c:v>
                </c:pt>
                <c:pt idx="21">
                  <c:v>2.3131494510023263</c:v>
                </c:pt>
                <c:pt idx="22">
                  <c:v>2.3343908133875928</c:v>
                </c:pt>
                <c:pt idx="23">
                  <c:v>2.4326741605281561</c:v>
                </c:pt>
                <c:pt idx="24">
                  <c:v>2.4586805341420672</c:v>
                </c:pt>
                <c:pt idx="25">
                  <c:v>2.4971186436189541</c:v>
                </c:pt>
                <c:pt idx="26">
                  <c:v>2.5367077379125518</c:v>
                </c:pt>
                <c:pt idx="27">
                  <c:v>2.4826827025460045</c:v>
                </c:pt>
                <c:pt idx="28">
                  <c:v>2.3886048474704418</c:v>
                </c:pt>
                <c:pt idx="29">
                  <c:v>2.302801109067889</c:v>
                </c:pt>
                <c:pt idx="30">
                  <c:v>2.2163872843390076</c:v>
                </c:pt>
              </c:numCache>
            </c:numRef>
          </c:val>
          <c:smooth val="1"/>
        </c:ser>
        <c:ser>
          <c:idx val="1"/>
          <c:order val="2"/>
          <c:tx>
            <c:strRef>
              <c:f>'Base $ Prod'!$E$6</c:f>
              <c:strCache>
                <c:ptCount val="1"/>
                <c:pt idx="0">
                  <c:v>Pollo entero (US$/Kg) en USA</c:v>
                </c:pt>
              </c:strCache>
            </c:strRef>
          </c:tx>
          <c:spPr>
            <a:ln>
              <a:prstDash val="sysDash"/>
            </a:ln>
          </c:spPr>
          <c:marker>
            <c:symbol val="none"/>
          </c:marker>
          <c:cat>
            <c:numRef>
              <c:f>'Base $ Prod'!$C$36:$C$66</c:f>
              <c:numCache>
                <c:formatCode>mmm\-yy</c:formatCode>
                <c:ptCount val="31"/>
                <c:pt idx="0">
                  <c:v>41030</c:v>
                </c:pt>
                <c:pt idx="1">
                  <c:v>41061</c:v>
                </c:pt>
                <c:pt idx="2">
                  <c:v>41091</c:v>
                </c:pt>
                <c:pt idx="3">
                  <c:v>41122</c:v>
                </c:pt>
                <c:pt idx="4">
                  <c:v>41153</c:v>
                </c:pt>
                <c:pt idx="5">
                  <c:v>41183</c:v>
                </c:pt>
                <c:pt idx="6">
                  <c:v>41214</c:v>
                </c:pt>
                <c:pt idx="7">
                  <c:v>41244</c:v>
                </c:pt>
                <c:pt idx="8">
                  <c:v>41275</c:v>
                </c:pt>
                <c:pt idx="9">
                  <c:v>41306</c:v>
                </c:pt>
                <c:pt idx="10">
                  <c:v>41334</c:v>
                </c:pt>
                <c:pt idx="11">
                  <c:v>41365</c:v>
                </c:pt>
                <c:pt idx="12">
                  <c:v>41395</c:v>
                </c:pt>
                <c:pt idx="13">
                  <c:v>41426</c:v>
                </c:pt>
                <c:pt idx="14">
                  <c:v>41456</c:v>
                </c:pt>
                <c:pt idx="15">
                  <c:v>41487</c:v>
                </c:pt>
                <c:pt idx="16">
                  <c:v>41518</c:v>
                </c:pt>
                <c:pt idx="17">
                  <c:v>41548</c:v>
                </c:pt>
                <c:pt idx="18">
                  <c:v>41579</c:v>
                </c:pt>
                <c:pt idx="19">
                  <c:v>41609</c:v>
                </c:pt>
                <c:pt idx="20">
                  <c:v>41640</c:v>
                </c:pt>
                <c:pt idx="21">
                  <c:v>41671</c:v>
                </c:pt>
                <c:pt idx="22">
                  <c:v>41699</c:v>
                </c:pt>
                <c:pt idx="23">
                  <c:v>41730</c:v>
                </c:pt>
                <c:pt idx="24">
                  <c:v>41760</c:v>
                </c:pt>
                <c:pt idx="25">
                  <c:v>41791</c:v>
                </c:pt>
                <c:pt idx="26">
                  <c:v>41821</c:v>
                </c:pt>
                <c:pt idx="27">
                  <c:v>41852</c:v>
                </c:pt>
                <c:pt idx="28">
                  <c:v>41883</c:v>
                </c:pt>
                <c:pt idx="29">
                  <c:v>41913</c:v>
                </c:pt>
                <c:pt idx="30">
                  <c:v>41944</c:v>
                </c:pt>
              </c:numCache>
            </c:numRef>
          </c:cat>
          <c:val>
            <c:numRef>
              <c:f>'Base $ Prod'!$E$36:$E$66</c:f>
              <c:numCache>
                <c:formatCode>0.00</c:formatCode>
                <c:ptCount val="31"/>
                <c:pt idx="0">
                  <c:v>1.9019685454545456</c:v>
                </c:pt>
                <c:pt idx="1">
                  <c:v>1.838216476190476</c:v>
                </c:pt>
                <c:pt idx="2">
                  <c:v>1.7195879999999992</c:v>
                </c:pt>
                <c:pt idx="3">
                  <c:v>1.7636800000000006</c:v>
                </c:pt>
                <c:pt idx="4">
                  <c:v>1.7636800000000006</c:v>
                </c:pt>
                <c:pt idx="5">
                  <c:v>1.7943526956521749</c:v>
                </c:pt>
                <c:pt idx="6">
                  <c:v>2.0227205000000001</c:v>
                </c:pt>
                <c:pt idx="7">
                  <c:v>2.1263366999999995</c:v>
                </c:pt>
                <c:pt idx="8">
                  <c:v>2.2166250909090914</c:v>
                </c:pt>
                <c:pt idx="9">
                  <c:v>2.1891677999999994</c:v>
                </c:pt>
                <c:pt idx="10">
                  <c:v>2.3093185000000003</c:v>
                </c:pt>
                <c:pt idx="11">
                  <c:v>2.2927839999999988</c:v>
                </c:pt>
                <c:pt idx="12">
                  <c:v>2.3769596363636358</c:v>
                </c:pt>
                <c:pt idx="13">
                  <c:v>2.4041743157894735</c:v>
                </c:pt>
                <c:pt idx="14">
                  <c:v>2.2189778260869559</c:v>
                </c:pt>
                <c:pt idx="15">
                  <c:v>2.0412591818181816</c:v>
                </c:pt>
                <c:pt idx="16">
                  <c:v>1.9819354000000002</c:v>
                </c:pt>
                <c:pt idx="17">
                  <c:v>1.9550793636363644</c:v>
                </c:pt>
                <c:pt idx="18">
                  <c:v>2.0399034117647057</c:v>
                </c:pt>
                <c:pt idx="19">
                  <c:v>2.0723239999999996</c:v>
                </c:pt>
                <c:pt idx="20">
                  <c:v>2.1125255294117653</c:v>
                </c:pt>
                <c:pt idx="21">
                  <c:v>2.0247510526315788</c:v>
                </c:pt>
                <c:pt idx="22">
                  <c:v>2.2560406666666664</c:v>
                </c:pt>
                <c:pt idx="23">
                  <c:v>2.3809680000000002</c:v>
                </c:pt>
                <c:pt idx="24">
                  <c:v>2.5727681999999996</c:v>
                </c:pt>
                <c:pt idx="25">
                  <c:v>2.5463129999999996</c:v>
                </c:pt>
                <c:pt idx="26">
                  <c:v>2.4547741739130422</c:v>
                </c:pt>
                <c:pt idx="27">
                  <c:v>2.2707380000000001</c:v>
                </c:pt>
                <c:pt idx="28">
                  <c:v>2.35997180952381</c:v>
                </c:pt>
                <c:pt idx="29">
                  <c:v>2.3608390434782596</c:v>
                </c:pt>
                <c:pt idx="30">
                  <c:v>2.3148300000000006</c:v>
                </c:pt>
              </c:numCache>
            </c:numRef>
          </c:val>
          <c:smooth val="1"/>
        </c:ser>
        <c:marker val="1"/>
        <c:axId val="271338880"/>
        <c:axId val="86172800"/>
      </c:lineChart>
      <c:dateAx>
        <c:axId val="271338880"/>
        <c:scaling>
          <c:orientation val="minMax"/>
        </c:scaling>
        <c:axPos val="b"/>
        <c:numFmt formatCode="mmm\-yy" sourceLinked="1"/>
        <c:majorTickMark val="none"/>
        <c:tickLblPos val="nextTo"/>
        <c:txPr>
          <a:bodyPr/>
          <a:lstStyle/>
          <a:p>
            <a:pPr>
              <a:defRPr>
                <a:latin typeface="Arial" pitchFamily="34" charset="0"/>
                <a:cs typeface="Arial" pitchFamily="34" charset="0"/>
              </a:defRPr>
            </a:pPr>
            <a:endParaRPr lang="es-CO"/>
          </a:p>
        </c:txPr>
        <c:crossAx val="86172800"/>
        <c:crosses val="autoZero"/>
        <c:auto val="1"/>
        <c:lblOffset val="100"/>
      </c:dateAx>
      <c:valAx>
        <c:axId val="86172800"/>
        <c:scaling>
          <c:orientation val="minMax"/>
          <c:min val="1.4"/>
        </c:scaling>
        <c:axPos val="l"/>
        <c:majorGridlines>
          <c:spPr>
            <a:ln>
              <a:solidFill>
                <a:schemeClr val="bg1">
                  <a:lumMod val="75000"/>
                </a:schemeClr>
              </a:solidFill>
              <a:prstDash val="sysDash"/>
            </a:ln>
          </c:spPr>
        </c:majorGridlines>
        <c:numFmt formatCode="#,##0.00" sourceLinked="1"/>
        <c:majorTickMark val="none"/>
        <c:tickLblPos val="nextTo"/>
        <c:spPr>
          <a:ln w="9525">
            <a:noFill/>
          </a:ln>
        </c:spPr>
        <c:txPr>
          <a:bodyPr/>
          <a:lstStyle/>
          <a:p>
            <a:pPr>
              <a:defRPr>
                <a:latin typeface="Arial" pitchFamily="34" charset="0"/>
                <a:cs typeface="Arial" pitchFamily="34" charset="0"/>
              </a:defRPr>
            </a:pPr>
            <a:endParaRPr lang="es-CO"/>
          </a:p>
        </c:txPr>
        <c:crossAx val="271338880"/>
        <c:crosses val="autoZero"/>
        <c:crossBetween val="between"/>
      </c:valAx>
    </c:plotArea>
    <c:legend>
      <c:legendPos val="b"/>
      <c:layout/>
      <c:spPr>
        <a:ln>
          <a:solidFill>
            <a:schemeClr val="accent5">
              <a:lumMod val="50000"/>
            </a:schemeClr>
          </a:solidFill>
        </a:ln>
      </c:spPr>
      <c:txPr>
        <a:bodyPr/>
        <a:lstStyle/>
        <a:p>
          <a:pPr>
            <a:defRPr>
              <a:latin typeface="Arial" pitchFamily="34" charset="0"/>
              <a:cs typeface="Arial" pitchFamily="34" charset="0"/>
            </a:defRPr>
          </a:pPr>
          <a:endParaRPr lang="es-CO"/>
        </a:p>
      </c:txPr>
    </c:legend>
    <c:plotVisOnly val="1"/>
  </c:chart>
  <c:printSettings>
    <c:headerFooter/>
    <c:pageMargins b="0.75000000000000866" l="0.70000000000000062" r="0.70000000000000062" t="0.750000000000008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chart>
    <c:autoTitleDeleted val="1"/>
    <c:plotArea>
      <c:layout/>
      <c:lineChart>
        <c:grouping val="standard"/>
        <c:ser>
          <c:idx val="2"/>
          <c:order val="0"/>
          <c:tx>
            <c:v>Importado precio en  Bta </c:v>
          </c:tx>
          <c:marker>
            <c:symbol val="none"/>
          </c:marker>
          <c:cat>
            <c:numRef>
              <c:f>'Base $ Prod'!$C$36:$C$66</c:f>
              <c:numCache>
                <c:formatCode>mmm\-yy</c:formatCode>
                <c:ptCount val="31"/>
                <c:pt idx="0">
                  <c:v>41030</c:v>
                </c:pt>
                <c:pt idx="1">
                  <c:v>41061</c:v>
                </c:pt>
                <c:pt idx="2">
                  <c:v>41091</c:v>
                </c:pt>
                <c:pt idx="3">
                  <c:v>41122</c:v>
                </c:pt>
                <c:pt idx="4">
                  <c:v>41153</c:v>
                </c:pt>
                <c:pt idx="5">
                  <c:v>41183</c:v>
                </c:pt>
                <c:pt idx="6">
                  <c:v>41214</c:v>
                </c:pt>
                <c:pt idx="7">
                  <c:v>41244</c:v>
                </c:pt>
                <c:pt idx="8">
                  <c:v>41275</c:v>
                </c:pt>
                <c:pt idx="9">
                  <c:v>41306</c:v>
                </c:pt>
                <c:pt idx="10">
                  <c:v>41334</c:v>
                </c:pt>
                <c:pt idx="11">
                  <c:v>41365</c:v>
                </c:pt>
                <c:pt idx="12">
                  <c:v>41395</c:v>
                </c:pt>
                <c:pt idx="13">
                  <c:v>41426</c:v>
                </c:pt>
                <c:pt idx="14">
                  <c:v>41456</c:v>
                </c:pt>
                <c:pt idx="15">
                  <c:v>41487</c:v>
                </c:pt>
                <c:pt idx="16">
                  <c:v>41518</c:v>
                </c:pt>
                <c:pt idx="17">
                  <c:v>41548</c:v>
                </c:pt>
                <c:pt idx="18">
                  <c:v>41579</c:v>
                </c:pt>
                <c:pt idx="19">
                  <c:v>41609</c:v>
                </c:pt>
                <c:pt idx="20">
                  <c:v>41640</c:v>
                </c:pt>
                <c:pt idx="21">
                  <c:v>41671</c:v>
                </c:pt>
                <c:pt idx="22">
                  <c:v>41699</c:v>
                </c:pt>
                <c:pt idx="23">
                  <c:v>41730</c:v>
                </c:pt>
                <c:pt idx="24">
                  <c:v>41760</c:v>
                </c:pt>
                <c:pt idx="25">
                  <c:v>41791</c:v>
                </c:pt>
                <c:pt idx="26">
                  <c:v>41821</c:v>
                </c:pt>
                <c:pt idx="27">
                  <c:v>41852</c:v>
                </c:pt>
                <c:pt idx="28">
                  <c:v>41883</c:v>
                </c:pt>
                <c:pt idx="29">
                  <c:v>41913</c:v>
                </c:pt>
                <c:pt idx="30">
                  <c:v>41944</c:v>
                </c:pt>
              </c:numCache>
            </c:numRef>
          </c:cat>
          <c:val>
            <c:numRef>
              <c:f>'Base $ Prod'!$AC$36:$AC$66</c:f>
              <c:numCache>
                <c:formatCode>#,##0.00</c:formatCode>
                <c:ptCount val="31"/>
                <c:pt idx="0">
                  <c:v>2.9848426023352039</c:v>
                </c:pt>
                <c:pt idx="1">
                  <c:v>2.8574704857032112</c:v>
                </c:pt>
                <c:pt idx="2">
                  <c:v>2.8172222335125436</c:v>
                </c:pt>
                <c:pt idx="3">
                  <c:v>2.8587500706405709</c:v>
                </c:pt>
                <c:pt idx="4">
                  <c:v>2.8524561793567251</c:v>
                </c:pt>
                <c:pt idx="5">
                  <c:v>2.7907774461808201</c:v>
                </c:pt>
                <c:pt idx="6">
                  <c:v>2.7893314797866777</c:v>
                </c:pt>
                <c:pt idx="7">
                  <c:v>2.7408203014336499</c:v>
                </c:pt>
                <c:pt idx="8">
                  <c:v>2.8820311002333163</c:v>
                </c:pt>
                <c:pt idx="9">
                  <c:v>2.9973038640876699</c:v>
                </c:pt>
                <c:pt idx="10">
                  <c:v>3.0631738065376766</c:v>
                </c:pt>
                <c:pt idx="11">
                  <c:v>3.179745979842612</c:v>
                </c:pt>
                <c:pt idx="12">
                  <c:v>3.5317898538563814</c:v>
                </c:pt>
                <c:pt idx="13">
                  <c:v>3.5876701752182769</c:v>
                </c:pt>
                <c:pt idx="14">
                  <c:v>3.4893608732357375</c:v>
                </c:pt>
                <c:pt idx="15">
                  <c:v>3.3434332337039567</c:v>
                </c:pt>
                <c:pt idx="16">
                  <c:v>3.1039332917661495</c:v>
                </c:pt>
                <c:pt idx="17">
                  <c:v>2.9384299880009395</c:v>
                </c:pt>
                <c:pt idx="18">
                  <c:v>2.8308857298191206</c:v>
                </c:pt>
                <c:pt idx="19">
                  <c:v>2.7820971995290487</c:v>
                </c:pt>
                <c:pt idx="20">
                  <c:v>2.7397588878323011</c:v>
                </c:pt>
                <c:pt idx="21">
                  <c:v>2.632582419407044</c:v>
                </c:pt>
                <c:pt idx="22">
                  <c:v>2.7012314032649818</c:v>
                </c:pt>
                <c:pt idx="23">
                  <c:v>2.9863748854801413</c:v>
                </c:pt>
                <c:pt idx="24">
                  <c:v>3.2408089171482417</c:v>
                </c:pt>
                <c:pt idx="25">
                  <c:v>3.3317386649526277</c:v>
                </c:pt>
                <c:pt idx="26">
                  <c:v>3.3240864999337165</c:v>
                </c:pt>
                <c:pt idx="27">
                  <c:v>3.2987177119890814</c:v>
                </c:pt>
                <c:pt idx="28">
                  <c:v>3.3170867241565136</c:v>
                </c:pt>
                <c:pt idx="29">
                  <c:v>3.2642588339622711</c:v>
                </c:pt>
                <c:pt idx="30">
                  <c:v>3.0271577591416872</c:v>
                </c:pt>
              </c:numCache>
            </c:numRef>
          </c:val>
          <c:smooth val="1"/>
        </c:ser>
        <c:ser>
          <c:idx val="0"/>
          <c:order val="1"/>
          <c:tx>
            <c:v>Precio local  Bta </c:v>
          </c:tx>
          <c:spPr>
            <a:ln>
              <a:solidFill>
                <a:srgbClr val="0033CC"/>
              </a:solidFill>
              <a:prstDash val="sysDot"/>
            </a:ln>
          </c:spPr>
          <c:marker>
            <c:symbol val="none"/>
          </c:marker>
          <c:cat>
            <c:numRef>
              <c:f>'Base $ Prod'!$C$36:$C$66</c:f>
              <c:numCache>
                <c:formatCode>mmm\-yy</c:formatCode>
                <c:ptCount val="31"/>
                <c:pt idx="0">
                  <c:v>41030</c:v>
                </c:pt>
                <c:pt idx="1">
                  <c:v>41061</c:v>
                </c:pt>
                <c:pt idx="2">
                  <c:v>41091</c:v>
                </c:pt>
                <c:pt idx="3">
                  <c:v>41122</c:v>
                </c:pt>
                <c:pt idx="4">
                  <c:v>41153</c:v>
                </c:pt>
                <c:pt idx="5">
                  <c:v>41183</c:v>
                </c:pt>
                <c:pt idx="6">
                  <c:v>41214</c:v>
                </c:pt>
                <c:pt idx="7">
                  <c:v>41244</c:v>
                </c:pt>
                <c:pt idx="8">
                  <c:v>41275</c:v>
                </c:pt>
                <c:pt idx="9">
                  <c:v>41306</c:v>
                </c:pt>
                <c:pt idx="10">
                  <c:v>41334</c:v>
                </c:pt>
                <c:pt idx="11">
                  <c:v>41365</c:v>
                </c:pt>
                <c:pt idx="12">
                  <c:v>41395</c:v>
                </c:pt>
                <c:pt idx="13">
                  <c:v>41426</c:v>
                </c:pt>
                <c:pt idx="14">
                  <c:v>41456</c:v>
                </c:pt>
                <c:pt idx="15">
                  <c:v>41487</c:v>
                </c:pt>
                <c:pt idx="16">
                  <c:v>41518</c:v>
                </c:pt>
                <c:pt idx="17">
                  <c:v>41548</c:v>
                </c:pt>
                <c:pt idx="18">
                  <c:v>41579</c:v>
                </c:pt>
                <c:pt idx="19">
                  <c:v>41609</c:v>
                </c:pt>
                <c:pt idx="20">
                  <c:v>41640</c:v>
                </c:pt>
                <c:pt idx="21">
                  <c:v>41671</c:v>
                </c:pt>
                <c:pt idx="22">
                  <c:v>41699</c:v>
                </c:pt>
                <c:pt idx="23">
                  <c:v>41730</c:v>
                </c:pt>
                <c:pt idx="24">
                  <c:v>41760</c:v>
                </c:pt>
                <c:pt idx="25">
                  <c:v>41791</c:v>
                </c:pt>
                <c:pt idx="26">
                  <c:v>41821</c:v>
                </c:pt>
                <c:pt idx="27">
                  <c:v>41852</c:v>
                </c:pt>
                <c:pt idx="28">
                  <c:v>41883</c:v>
                </c:pt>
                <c:pt idx="29">
                  <c:v>41913</c:v>
                </c:pt>
                <c:pt idx="30">
                  <c:v>41944</c:v>
                </c:pt>
              </c:numCache>
            </c:numRef>
          </c:cat>
          <c:val>
            <c:numRef>
              <c:f>'Base $ Prod'!$AU$36:$AU$66</c:f>
              <c:numCache>
                <c:formatCode>0.00</c:formatCode>
                <c:ptCount val="31"/>
                <c:pt idx="0">
                  <c:v>3.7075146991684713</c:v>
                </c:pt>
                <c:pt idx="1">
                  <c:v>3.6725682641456108</c:v>
                </c:pt>
                <c:pt idx="2">
                  <c:v>3.7568245608419613</c:v>
                </c:pt>
                <c:pt idx="3">
                  <c:v>3.8083950523020533</c:v>
                </c:pt>
                <c:pt idx="4">
                  <c:v>3.7792338689174061</c:v>
                </c:pt>
                <c:pt idx="5">
                  <c:v>3.7724431108671039</c:v>
                </c:pt>
                <c:pt idx="6">
                  <c:v>3.7803449978283594</c:v>
                </c:pt>
                <c:pt idx="7">
                  <c:v>3.8573332824641233</c:v>
                </c:pt>
                <c:pt idx="8">
                  <c:v>3.961410758505536</c:v>
                </c:pt>
                <c:pt idx="9">
                  <c:v>3.8767993441426141</c:v>
                </c:pt>
                <c:pt idx="10">
                  <c:v>3.8173700485947739</c:v>
                </c:pt>
                <c:pt idx="11">
                  <c:v>3.6959808723633119</c:v>
                </c:pt>
                <c:pt idx="12">
                  <c:v>3.7530819284999581</c:v>
                </c:pt>
                <c:pt idx="13">
                  <c:v>3.6690669726238632</c:v>
                </c:pt>
                <c:pt idx="14">
                  <c:v>3.6839564211195599</c:v>
                </c:pt>
                <c:pt idx="15">
                  <c:v>3.6616027784509613</c:v>
                </c:pt>
                <c:pt idx="16">
                  <c:v>3.5739546346580746</c:v>
                </c:pt>
                <c:pt idx="17">
                  <c:v>3.6733438669791418</c:v>
                </c:pt>
                <c:pt idx="18">
                  <c:v>3.6050418550146661</c:v>
                </c:pt>
                <c:pt idx="19">
                  <c:v>3.5841475633844464</c:v>
                </c:pt>
                <c:pt idx="20">
                  <c:v>3.5395931498337889</c:v>
                </c:pt>
                <c:pt idx="21">
                  <c:v>3.3989775592907683</c:v>
                </c:pt>
                <c:pt idx="22">
                  <c:v>3.4301899455224487</c:v>
                </c:pt>
                <c:pt idx="23">
                  <c:v>3.5746090150460388</c:v>
                </c:pt>
                <c:pt idx="24">
                  <c:v>3.6128231824332402</c:v>
                </c:pt>
                <c:pt idx="25">
                  <c:v>3.6693047346636365</c:v>
                </c:pt>
                <c:pt idx="26">
                  <c:v>3.7274775617752942</c:v>
                </c:pt>
                <c:pt idx="27">
                  <c:v>3.6480923397044878</c:v>
                </c:pt>
                <c:pt idx="28">
                  <c:v>3.5098528852284767</c:v>
                </c:pt>
                <c:pt idx="29">
                  <c:v>3.3837715456906623</c:v>
                </c:pt>
                <c:pt idx="30">
                  <c:v>3.2567937358744046</c:v>
                </c:pt>
              </c:numCache>
            </c:numRef>
          </c:val>
          <c:smooth val="1"/>
        </c:ser>
        <c:ser>
          <c:idx val="1"/>
          <c:order val="2"/>
          <c:tx>
            <c:strRef>
              <c:f>'Base $ Prod'!$F$6</c:f>
              <c:strCache>
                <c:ptCount val="1"/>
                <c:pt idx="0">
                  <c:v>Pechuga (US$/Kg) en USA</c:v>
                </c:pt>
              </c:strCache>
            </c:strRef>
          </c:tx>
          <c:spPr>
            <a:ln>
              <a:prstDash val="sysDash"/>
            </a:ln>
          </c:spPr>
          <c:marker>
            <c:symbol val="none"/>
          </c:marker>
          <c:cat>
            <c:numRef>
              <c:f>'Base $ Prod'!$C$36:$C$66</c:f>
              <c:numCache>
                <c:formatCode>mmm\-yy</c:formatCode>
                <c:ptCount val="31"/>
                <c:pt idx="0">
                  <c:v>41030</c:v>
                </c:pt>
                <c:pt idx="1">
                  <c:v>41061</c:v>
                </c:pt>
                <c:pt idx="2">
                  <c:v>41091</c:v>
                </c:pt>
                <c:pt idx="3">
                  <c:v>41122</c:v>
                </c:pt>
                <c:pt idx="4">
                  <c:v>41153</c:v>
                </c:pt>
                <c:pt idx="5">
                  <c:v>41183</c:v>
                </c:pt>
                <c:pt idx="6">
                  <c:v>41214</c:v>
                </c:pt>
                <c:pt idx="7">
                  <c:v>41244</c:v>
                </c:pt>
                <c:pt idx="8">
                  <c:v>41275</c:v>
                </c:pt>
                <c:pt idx="9">
                  <c:v>41306</c:v>
                </c:pt>
                <c:pt idx="10">
                  <c:v>41334</c:v>
                </c:pt>
                <c:pt idx="11">
                  <c:v>41365</c:v>
                </c:pt>
                <c:pt idx="12">
                  <c:v>41395</c:v>
                </c:pt>
                <c:pt idx="13">
                  <c:v>41426</c:v>
                </c:pt>
                <c:pt idx="14">
                  <c:v>41456</c:v>
                </c:pt>
                <c:pt idx="15">
                  <c:v>41487</c:v>
                </c:pt>
                <c:pt idx="16">
                  <c:v>41518</c:v>
                </c:pt>
                <c:pt idx="17">
                  <c:v>41548</c:v>
                </c:pt>
                <c:pt idx="18">
                  <c:v>41579</c:v>
                </c:pt>
                <c:pt idx="19">
                  <c:v>41609</c:v>
                </c:pt>
                <c:pt idx="20">
                  <c:v>41640</c:v>
                </c:pt>
                <c:pt idx="21">
                  <c:v>41671</c:v>
                </c:pt>
                <c:pt idx="22">
                  <c:v>41699</c:v>
                </c:pt>
                <c:pt idx="23">
                  <c:v>41730</c:v>
                </c:pt>
                <c:pt idx="24">
                  <c:v>41760</c:v>
                </c:pt>
                <c:pt idx="25">
                  <c:v>41791</c:v>
                </c:pt>
                <c:pt idx="26">
                  <c:v>41821</c:v>
                </c:pt>
                <c:pt idx="27">
                  <c:v>41852</c:v>
                </c:pt>
                <c:pt idx="28">
                  <c:v>41883</c:v>
                </c:pt>
                <c:pt idx="29">
                  <c:v>41913</c:v>
                </c:pt>
                <c:pt idx="30">
                  <c:v>41944</c:v>
                </c:pt>
              </c:numCache>
            </c:numRef>
          </c:cat>
          <c:val>
            <c:numRef>
              <c:f>'Base $ Prod'!$F$36:$F$66</c:f>
              <c:numCache>
                <c:formatCode>0.00</c:formatCode>
                <c:ptCount val="31"/>
                <c:pt idx="0">
                  <c:v>2.2587129090909084</c:v>
                </c:pt>
                <c:pt idx="1">
                  <c:v>2.1321631428571433</c:v>
                </c:pt>
                <c:pt idx="2">
                  <c:v>2.0943699999999992</c:v>
                </c:pt>
                <c:pt idx="3">
                  <c:v>2.129835304347826</c:v>
                </c:pt>
                <c:pt idx="4">
                  <c:v>2.1245382105263162</c:v>
                </c:pt>
                <c:pt idx="5">
                  <c:v>2.0627387826086956</c:v>
                </c:pt>
                <c:pt idx="6">
                  <c:v>2.0568917999999998</c:v>
                </c:pt>
                <c:pt idx="7">
                  <c:v>2.0161066999999999</c:v>
                </c:pt>
                <c:pt idx="8">
                  <c:v>2.1625121818181827</c:v>
                </c:pt>
                <c:pt idx="9">
                  <c:v>2.2718402999999996</c:v>
                </c:pt>
                <c:pt idx="10">
                  <c:v>2.3313645000000012</c:v>
                </c:pt>
                <c:pt idx="11">
                  <c:v>2.4430976363636367</c:v>
                </c:pt>
                <c:pt idx="12">
                  <c:v>2.788819000000001</c:v>
                </c:pt>
                <c:pt idx="13">
                  <c:v>2.828849894736841</c:v>
                </c:pt>
                <c:pt idx="14">
                  <c:v>2.7327454782608713</c:v>
                </c:pt>
                <c:pt idx="15">
                  <c:v>2.5873987272727281</c:v>
                </c:pt>
                <c:pt idx="16">
                  <c:v>2.3445921000000003</c:v>
                </c:pt>
                <c:pt idx="17">
                  <c:v>2.1885665454545458</c:v>
                </c:pt>
                <c:pt idx="18">
                  <c:v>2.0723239999999992</c:v>
                </c:pt>
                <c:pt idx="19">
                  <c:v>2.0208833333333334</c:v>
                </c:pt>
                <c:pt idx="20">
                  <c:v>1.9724685882352946</c:v>
                </c:pt>
                <c:pt idx="21">
                  <c:v>1.8449021052631578</c:v>
                </c:pt>
                <c:pt idx="22">
                  <c:v>1.9180019999999993</c:v>
                </c:pt>
                <c:pt idx="23">
                  <c:v>2.2228119130434778</c:v>
                </c:pt>
                <c:pt idx="24">
                  <c:v>2.4812773000000004</c:v>
                </c:pt>
                <c:pt idx="25">
                  <c:v>2.5793820000000012</c:v>
                </c:pt>
                <c:pt idx="26">
                  <c:v>2.5793820000000012</c:v>
                </c:pt>
                <c:pt idx="27">
                  <c:v>2.5436884761904768</c:v>
                </c:pt>
                <c:pt idx="28">
                  <c:v>2.5426386666666656</c:v>
                </c:pt>
                <c:pt idx="29">
                  <c:v>2.4710690434782605</c:v>
                </c:pt>
                <c:pt idx="30">
                  <c:v>2.2145206999999996</c:v>
                </c:pt>
              </c:numCache>
            </c:numRef>
          </c:val>
          <c:smooth val="1"/>
        </c:ser>
        <c:marker val="1"/>
        <c:axId val="86510208"/>
        <c:axId val="86512000"/>
      </c:lineChart>
      <c:dateAx>
        <c:axId val="86510208"/>
        <c:scaling>
          <c:orientation val="minMax"/>
        </c:scaling>
        <c:axPos val="b"/>
        <c:numFmt formatCode="mmm\-yy" sourceLinked="1"/>
        <c:majorTickMark val="none"/>
        <c:tickLblPos val="nextTo"/>
        <c:txPr>
          <a:bodyPr/>
          <a:lstStyle/>
          <a:p>
            <a:pPr>
              <a:defRPr>
                <a:latin typeface="Arial" pitchFamily="34" charset="0"/>
                <a:cs typeface="Arial" pitchFamily="34" charset="0"/>
              </a:defRPr>
            </a:pPr>
            <a:endParaRPr lang="es-CO"/>
          </a:p>
        </c:txPr>
        <c:crossAx val="86512000"/>
        <c:crosses val="autoZero"/>
        <c:auto val="1"/>
        <c:lblOffset val="100"/>
      </c:dateAx>
      <c:valAx>
        <c:axId val="86512000"/>
        <c:scaling>
          <c:orientation val="minMax"/>
          <c:min val="1.4"/>
        </c:scaling>
        <c:axPos val="l"/>
        <c:majorGridlines>
          <c:spPr>
            <a:ln>
              <a:solidFill>
                <a:schemeClr val="bg1">
                  <a:lumMod val="75000"/>
                </a:schemeClr>
              </a:solidFill>
              <a:prstDash val="sysDash"/>
            </a:ln>
          </c:spPr>
        </c:majorGridlines>
        <c:numFmt formatCode="#,##0.00" sourceLinked="1"/>
        <c:majorTickMark val="none"/>
        <c:tickLblPos val="nextTo"/>
        <c:spPr>
          <a:ln w="9525">
            <a:noFill/>
          </a:ln>
        </c:spPr>
        <c:txPr>
          <a:bodyPr/>
          <a:lstStyle/>
          <a:p>
            <a:pPr>
              <a:defRPr>
                <a:latin typeface="Arial" pitchFamily="34" charset="0"/>
                <a:cs typeface="Arial" pitchFamily="34" charset="0"/>
              </a:defRPr>
            </a:pPr>
            <a:endParaRPr lang="es-CO"/>
          </a:p>
        </c:txPr>
        <c:crossAx val="86510208"/>
        <c:crosses val="autoZero"/>
        <c:crossBetween val="between"/>
      </c:valAx>
    </c:plotArea>
    <c:legend>
      <c:legendPos val="b"/>
      <c:layout/>
      <c:spPr>
        <a:ln>
          <a:solidFill>
            <a:schemeClr val="accent5">
              <a:lumMod val="50000"/>
            </a:schemeClr>
          </a:solidFill>
        </a:ln>
      </c:spPr>
      <c:txPr>
        <a:bodyPr/>
        <a:lstStyle/>
        <a:p>
          <a:pPr>
            <a:defRPr>
              <a:latin typeface="Arial" pitchFamily="34" charset="0"/>
              <a:cs typeface="Arial" pitchFamily="34" charset="0"/>
            </a:defRPr>
          </a:pPr>
          <a:endParaRPr lang="es-CO"/>
        </a:p>
      </c:txPr>
    </c:legend>
    <c:plotVisOnly val="1"/>
  </c:chart>
  <c:printSettings>
    <c:headerFooter/>
    <c:pageMargins b="0.75000000000000888" l="0.70000000000000062" r="0.70000000000000062" t="0.750000000000008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chart>
    <c:autoTitleDeleted val="1"/>
    <c:plotArea>
      <c:layout/>
      <c:lineChart>
        <c:grouping val="standard"/>
        <c:ser>
          <c:idx val="2"/>
          <c:order val="0"/>
          <c:tx>
            <c:v>Importado precio en  Bta </c:v>
          </c:tx>
          <c:marker>
            <c:symbol val="none"/>
          </c:marker>
          <c:cat>
            <c:numRef>
              <c:f>'Base $ Prod'!$C$36:$C$66</c:f>
              <c:numCache>
                <c:formatCode>mmm\-yy</c:formatCode>
                <c:ptCount val="31"/>
                <c:pt idx="0">
                  <c:v>41030</c:v>
                </c:pt>
                <c:pt idx="1">
                  <c:v>41061</c:v>
                </c:pt>
                <c:pt idx="2">
                  <c:v>41091</c:v>
                </c:pt>
                <c:pt idx="3">
                  <c:v>41122</c:v>
                </c:pt>
                <c:pt idx="4">
                  <c:v>41153</c:v>
                </c:pt>
                <c:pt idx="5">
                  <c:v>41183</c:v>
                </c:pt>
                <c:pt idx="6">
                  <c:v>41214</c:v>
                </c:pt>
                <c:pt idx="7">
                  <c:v>41244</c:v>
                </c:pt>
                <c:pt idx="8">
                  <c:v>41275</c:v>
                </c:pt>
                <c:pt idx="9">
                  <c:v>41306</c:v>
                </c:pt>
                <c:pt idx="10">
                  <c:v>41334</c:v>
                </c:pt>
                <c:pt idx="11">
                  <c:v>41365</c:v>
                </c:pt>
                <c:pt idx="12">
                  <c:v>41395</c:v>
                </c:pt>
                <c:pt idx="13">
                  <c:v>41426</c:v>
                </c:pt>
                <c:pt idx="14">
                  <c:v>41456</c:v>
                </c:pt>
                <c:pt idx="15">
                  <c:v>41487</c:v>
                </c:pt>
                <c:pt idx="16">
                  <c:v>41518</c:v>
                </c:pt>
                <c:pt idx="17">
                  <c:v>41548</c:v>
                </c:pt>
                <c:pt idx="18">
                  <c:v>41579</c:v>
                </c:pt>
                <c:pt idx="19">
                  <c:v>41609</c:v>
                </c:pt>
                <c:pt idx="20">
                  <c:v>41640</c:v>
                </c:pt>
                <c:pt idx="21">
                  <c:v>41671</c:v>
                </c:pt>
                <c:pt idx="22">
                  <c:v>41699</c:v>
                </c:pt>
                <c:pt idx="23">
                  <c:v>41730</c:v>
                </c:pt>
                <c:pt idx="24">
                  <c:v>41760</c:v>
                </c:pt>
                <c:pt idx="25">
                  <c:v>41791</c:v>
                </c:pt>
                <c:pt idx="26">
                  <c:v>41821</c:v>
                </c:pt>
                <c:pt idx="27">
                  <c:v>41852</c:v>
                </c:pt>
                <c:pt idx="28">
                  <c:v>41883</c:v>
                </c:pt>
                <c:pt idx="29">
                  <c:v>41913</c:v>
                </c:pt>
                <c:pt idx="30">
                  <c:v>41944</c:v>
                </c:pt>
              </c:numCache>
            </c:numRef>
          </c:cat>
          <c:val>
            <c:numRef>
              <c:f>'Base $ Prod'!$AD$36:$AD$66</c:f>
              <c:numCache>
                <c:formatCode>#,##0.00</c:formatCode>
                <c:ptCount val="31"/>
                <c:pt idx="0">
                  <c:v>4.725113758698841</c:v>
                </c:pt>
                <c:pt idx="1">
                  <c:v>4.7607961485603543</c:v>
                </c:pt>
                <c:pt idx="2">
                  <c:v>4.8629808035125439</c:v>
                </c:pt>
                <c:pt idx="3">
                  <c:v>4.8422143128144839</c:v>
                </c:pt>
                <c:pt idx="4">
                  <c:v>4.6389479877777759</c:v>
                </c:pt>
                <c:pt idx="5">
                  <c:v>4.6393776796590824</c:v>
                </c:pt>
                <c:pt idx="6">
                  <c:v>4.6316220042866796</c:v>
                </c:pt>
                <c:pt idx="7">
                  <c:v>4.73044975543365</c:v>
                </c:pt>
                <c:pt idx="8">
                  <c:v>5.0573700456878594</c:v>
                </c:pt>
                <c:pt idx="9">
                  <c:v>4.8141147240876698</c:v>
                </c:pt>
                <c:pt idx="10">
                  <c:v>4.6118942835376764</c:v>
                </c:pt>
                <c:pt idx="11">
                  <c:v>4.0418247471153386</c:v>
                </c:pt>
                <c:pt idx="12">
                  <c:v>3.7221320115836525</c:v>
                </c:pt>
                <c:pt idx="13">
                  <c:v>3.9060202167972258</c:v>
                </c:pt>
                <c:pt idx="14">
                  <c:v>4.0442299375835624</c:v>
                </c:pt>
                <c:pt idx="15">
                  <c:v>3.9335946327948661</c:v>
                </c:pt>
                <c:pt idx="16">
                  <c:v>3.9381153512661502</c:v>
                </c:pt>
                <c:pt idx="17">
                  <c:v>3.642393841182757</c:v>
                </c:pt>
                <c:pt idx="18">
                  <c:v>2.9546999562897094</c:v>
                </c:pt>
                <c:pt idx="19">
                  <c:v>2.9556543345290489</c:v>
                </c:pt>
                <c:pt idx="20">
                  <c:v>3.2949679454793595</c:v>
                </c:pt>
                <c:pt idx="21">
                  <c:v>3.3649041267754654</c:v>
                </c:pt>
                <c:pt idx="22">
                  <c:v>3.4724792189792684</c:v>
                </c:pt>
                <c:pt idx="23">
                  <c:v>3.5585836080888367</c:v>
                </c:pt>
                <c:pt idx="24">
                  <c:v>3.4645868401482423</c:v>
                </c:pt>
                <c:pt idx="25">
                  <c:v>3.5699181374526274</c:v>
                </c:pt>
                <c:pt idx="26">
                  <c:v>3.7055589816728456</c:v>
                </c:pt>
                <c:pt idx="27">
                  <c:v>3.8315222905605095</c:v>
                </c:pt>
                <c:pt idx="28">
                  <c:v>4.220216861299372</c:v>
                </c:pt>
                <c:pt idx="29">
                  <c:v>4.6080823491796625</c:v>
                </c:pt>
                <c:pt idx="30">
                  <c:v>4.4218924376416879</c:v>
                </c:pt>
              </c:numCache>
            </c:numRef>
          </c:val>
          <c:smooth val="1"/>
        </c:ser>
        <c:ser>
          <c:idx val="0"/>
          <c:order val="1"/>
          <c:tx>
            <c:v>Precio local  Bta </c:v>
          </c:tx>
          <c:spPr>
            <a:ln>
              <a:solidFill>
                <a:srgbClr val="0033CC"/>
              </a:solidFill>
              <a:prstDash val="sysDot"/>
            </a:ln>
          </c:spPr>
          <c:marker>
            <c:symbol val="none"/>
          </c:marker>
          <c:cat>
            <c:numRef>
              <c:f>'Base $ Prod'!$C$36:$C$66</c:f>
              <c:numCache>
                <c:formatCode>mmm\-yy</c:formatCode>
                <c:ptCount val="31"/>
                <c:pt idx="0">
                  <c:v>41030</c:v>
                </c:pt>
                <c:pt idx="1">
                  <c:v>41061</c:v>
                </c:pt>
                <c:pt idx="2">
                  <c:v>41091</c:v>
                </c:pt>
                <c:pt idx="3">
                  <c:v>41122</c:v>
                </c:pt>
                <c:pt idx="4">
                  <c:v>41153</c:v>
                </c:pt>
                <c:pt idx="5">
                  <c:v>41183</c:v>
                </c:pt>
                <c:pt idx="6">
                  <c:v>41214</c:v>
                </c:pt>
                <c:pt idx="7">
                  <c:v>41244</c:v>
                </c:pt>
                <c:pt idx="8">
                  <c:v>41275</c:v>
                </c:pt>
                <c:pt idx="9">
                  <c:v>41306</c:v>
                </c:pt>
                <c:pt idx="10">
                  <c:v>41334</c:v>
                </c:pt>
                <c:pt idx="11">
                  <c:v>41365</c:v>
                </c:pt>
                <c:pt idx="12">
                  <c:v>41395</c:v>
                </c:pt>
                <c:pt idx="13">
                  <c:v>41426</c:v>
                </c:pt>
                <c:pt idx="14">
                  <c:v>41456</c:v>
                </c:pt>
                <c:pt idx="15">
                  <c:v>41487</c:v>
                </c:pt>
                <c:pt idx="16">
                  <c:v>41518</c:v>
                </c:pt>
                <c:pt idx="17">
                  <c:v>41548</c:v>
                </c:pt>
                <c:pt idx="18">
                  <c:v>41579</c:v>
                </c:pt>
                <c:pt idx="19">
                  <c:v>41609</c:v>
                </c:pt>
                <c:pt idx="20">
                  <c:v>41640</c:v>
                </c:pt>
                <c:pt idx="21">
                  <c:v>41671</c:v>
                </c:pt>
                <c:pt idx="22">
                  <c:v>41699</c:v>
                </c:pt>
                <c:pt idx="23">
                  <c:v>41730</c:v>
                </c:pt>
                <c:pt idx="24">
                  <c:v>41760</c:v>
                </c:pt>
                <c:pt idx="25">
                  <c:v>41791</c:v>
                </c:pt>
                <c:pt idx="26">
                  <c:v>41821</c:v>
                </c:pt>
                <c:pt idx="27">
                  <c:v>41852</c:v>
                </c:pt>
                <c:pt idx="28">
                  <c:v>41883</c:v>
                </c:pt>
                <c:pt idx="29">
                  <c:v>41913</c:v>
                </c:pt>
                <c:pt idx="30">
                  <c:v>41944</c:v>
                </c:pt>
              </c:numCache>
            </c:numRef>
          </c:cat>
          <c:val>
            <c:numRef>
              <c:f>'Base $ Prod'!$AV$36:$AV$66</c:f>
              <c:numCache>
                <c:formatCode>0.00</c:formatCode>
                <c:ptCount val="31"/>
                <c:pt idx="0">
                  <c:v>1.6255159504370986</c:v>
                </c:pt>
                <c:pt idx="1">
                  <c:v>1.4384562744995948</c:v>
                </c:pt>
                <c:pt idx="2">
                  <c:v>1.512063724051478</c:v>
                </c:pt>
                <c:pt idx="3">
                  <c:v>1.5243987172634952</c:v>
                </c:pt>
                <c:pt idx="4">
                  <c:v>1.5100571553882884</c:v>
                </c:pt>
                <c:pt idx="5">
                  <c:v>1.4810455368710516</c:v>
                </c:pt>
                <c:pt idx="6">
                  <c:v>1.460503616958631</c:v>
                </c:pt>
                <c:pt idx="7">
                  <c:v>1.4596973689940889</c:v>
                </c:pt>
                <c:pt idx="8">
                  <c:v>1.4512289041986073</c:v>
                </c:pt>
                <c:pt idx="9">
                  <c:v>1.4372013559971162</c:v>
                </c:pt>
                <c:pt idx="10">
                  <c:v>1.4268790302600867</c:v>
                </c:pt>
                <c:pt idx="11">
                  <c:v>1.4913415316898011</c:v>
                </c:pt>
                <c:pt idx="12">
                  <c:v>1.537078453976884</c:v>
                </c:pt>
                <c:pt idx="13">
                  <c:v>1.591173661221811</c:v>
                </c:pt>
                <c:pt idx="14">
                  <c:v>1.5865014176944969</c:v>
                </c:pt>
                <c:pt idx="15">
                  <c:v>1.5229186759722635</c:v>
                </c:pt>
                <c:pt idx="16">
                  <c:v>1.409602820994291</c:v>
                </c:pt>
                <c:pt idx="17">
                  <c:v>1.4383728698529181</c:v>
                </c:pt>
                <c:pt idx="18">
                  <c:v>1.4116278210571285</c:v>
                </c:pt>
                <c:pt idx="19">
                  <c:v>1.4034462341150875</c:v>
                </c:pt>
                <c:pt idx="20">
                  <c:v>1.3860000428506212</c:v>
                </c:pt>
                <c:pt idx="21">
                  <c:v>1.3309391343596995</c:v>
                </c:pt>
                <c:pt idx="22">
                  <c:v>1.3431609821324046</c:v>
                </c:pt>
                <c:pt idx="23">
                  <c:v>1.3997112205567113</c:v>
                </c:pt>
                <c:pt idx="24">
                  <c:v>1.4146747588488591</c:v>
                </c:pt>
                <c:pt idx="25">
                  <c:v>1.4367912650397683</c:v>
                </c:pt>
                <c:pt idx="26">
                  <c:v>1.4595700244780627</c:v>
                </c:pt>
                <c:pt idx="27">
                  <c:v>1.428485118237635</c:v>
                </c:pt>
                <c:pt idx="28">
                  <c:v>1.3743546343891184</c:v>
                </c:pt>
                <c:pt idx="29">
                  <c:v>1.3249849089419212</c:v>
                </c:pt>
                <c:pt idx="30">
                  <c:v>1.2752641522344235</c:v>
                </c:pt>
              </c:numCache>
            </c:numRef>
          </c:val>
          <c:smooth val="1"/>
        </c:ser>
        <c:ser>
          <c:idx val="1"/>
          <c:order val="2"/>
          <c:tx>
            <c:strRef>
              <c:f>'Base $ Prod'!$G$6</c:f>
              <c:strCache>
                <c:ptCount val="1"/>
                <c:pt idx="0">
                  <c:v>Alas (US$/Kg) en USA</c:v>
                </c:pt>
              </c:strCache>
            </c:strRef>
          </c:tx>
          <c:spPr>
            <a:ln>
              <a:prstDash val="sysDash"/>
            </a:ln>
          </c:spPr>
          <c:marker>
            <c:symbol val="none"/>
          </c:marker>
          <c:cat>
            <c:numRef>
              <c:f>'Base $ Prod'!$C$36:$C$66</c:f>
              <c:numCache>
                <c:formatCode>mmm\-yy</c:formatCode>
                <c:ptCount val="31"/>
                <c:pt idx="0">
                  <c:v>41030</c:v>
                </c:pt>
                <c:pt idx="1">
                  <c:v>41061</c:v>
                </c:pt>
                <c:pt idx="2">
                  <c:v>41091</c:v>
                </c:pt>
                <c:pt idx="3">
                  <c:v>41122</c:v>
                </c:pt>
                <c:pt idx="4">
                  <c:v>41153</c:v>
                </c:pt>
                <c:pt idx="5">
                  <c:v>41183</c:v>
                </c:pt>
                <c:pt idx="6">
                  <c:v>41214</c:v>
                </c:pt>
                <c:pt idx="7">
                  <c:v>41244</c:v>
                </c:pt>
                <c:pt idx="8">
                  <c:v>41275</c:v>
                </c:pt>
                <c:pt idx="9">
                  <c:v>41306</c:v>
                </c:pt>
                <c:pt idx="10">
                  <c:v>41334</c:v>
                </c:pt>
                <c:pt idx="11">
                  <c:v>41365</c:v>
                </c:pt>
                <c:pt idx="12">
                  <c:v>41395</c:v>
                </c:pt>
                <c:pt idx="13">
                  <c:v>41426</c:v>
                </c:pt>
                <c:pt idx="14">
                  <c:v>41456</c:v>
                </c:pt>
                <c:pt idx="15">
                  <c:v>41487</c:v>
                </c:pt>
                <c:pt idx="16">
                  <c:v>41518</c:v>
                </c:pt>
                <c:pt idx="17">
                  <c:v>41548</c:v>
                </c:pt>
                <c:pt idx="18">
                  <c:v>41579</c:v>
                </c:pt>
                <c:pt idx="19">
                  <c:v>41609</c:v>
                </c:pt>
                <c:pt idx="20">
                  <c:v>41640</c:v>
                </c:pt>
                <c:pt idx="21">
                  <c:v>41671</c:v>
                </c:pt>
                <c:pt idx="22">
                  <c:v>41699</c:v>
                </c:pt>
                <c:pt idx="23">
                  <c:v>41730</c:v>
                </c:pt>
                <c:pt idx="24">
                  <c:v>41760</c:v>
                </c:pt>
                <c:pt idx="25">
                  <c:v>41791</c:v>
                </c:pt>
                <c:pt idx="26">
                  <c:v>41821</c:v>
                </c:pt>
                <c:pt idx="27">
                  <c:v>41852</c:v>
                </c:pt>
                <c:pt idx="28">
                  <c:v>41883</c:v>
                </c:pt>
                <c:pt idx="29">
                  <c:v>41913</c:v>
                </c:pt>
                <c:pt idx="30">
                  <c:v>41944</c:v>
                </c:pt>
              </c:numCache>
            </c:numRef>
          </c:cat>
          <c:val>
            <c:numRef>
              <c:f>'Base $ Prod'!$G$36:$G$66</c:f>
              <c:numCache>
                <c:formatCode>0.00</c:formatCode>
                <c:ptCount val="31"/>
                <c:pt idx="0">
                  <c:v>3.9903260000000005</c:v>
                </c:pt>
                <c:pt idx="1">
                  <c:v>4.0260195238095244</c:v>
                </c:pt>
                <c:pt idx="2">
                  <c:v>4.1299506666666659</c:v>
                </c:pt>
                <c:pt idx="3">
                  <c:v>4.1034315652173916</c:v>
                </c:pt>
                <c:pt idx="4">
                  <c:v>3.9021419999999996</c:v>
                </c:pt>
                <c:pt idx="5">
                  <c:v>3.9021420000000009</c:v>
                </c:pt>
                <c:pt idx="6">
                  <c:v>3.8900167000000017</c:v>
                </c:pt>
                <c:pt idx="7">
                  <c:v>3.9958375000000004</c:v>
                </c:pt>
                <c:pt idx="8">
                  <c:v>4.327028545454545</c:v>
                </c:pt>
                <c:pt idx="9">
                  <c:v>4.0796123</c:v>
                </c:pt>
                <c:pt idx="10">
                  <c:v>3.8723799000000012</c:v>
                </c:pt>
                <c:pt idx="11">
                  <c:v>3.3008874545454545</c:v>
                </c:pt>
                <c:pt idx="12">
                  <c:v>2.9782141818181813</c:v>
                </c:pt>
                <c:pt idx="13">
                  <c:v>3.1456161052631582</c:v>
                </c:pt>
                <c:pt idx="14">
                  <c:v>3.2848540000000006</c:v>
                </c:pt>
                <c:pt idx="15">
                  <c:v>3.174624000000001</c:v>
                </c:pt>
                <c:pt idx="16">
                  <c:v>3.174624000000001</c:v>
                </c:pt>
                <c:pt idx="17">
                  <c:v>2.8890280909090906</c:v>
                </c:pt>
                <c:pt idx="18">
                  <c:v>2.1955222352941175</c:v>
                </c:pt>
                <c:pt idx="19">
                  <c:v>2.1935770000000003</c:v>
                </c:pt>
                <c:pt idx="20">
                  <c:v>2.5249154117647059</c:v>
                </c:pt>
                <c:pt idx="21">
                  <c:v>2.5735804210526316</c:v>
                </c:pt>
                <c:pt idx="22">
                  <c:v>2.6854127619047623</c:v>
                </c:pt>
                <c:pt idx="23">
                  <c:v>2.7921738260869557</c:v>
                </c:pt>
                <c:pt idx="24">
                  <c:v>2.7039419000000007</c:v>
                </c:pt>
                <c:pt idx="25">
                  <c:v>2.8163765000000009</c:v>
                </c:pt>
                <c:pt idx="26">
                  <c:v>2.9589566086956522</c:v>
                </c:pt>
                <c:pt idx="27">
                  <c:v>3.073842285714286</c:v>
                </c:pt>
                <c:pt idx="28">
                  <c:v>3.4412756190476195</c:v>
                </c:pt>
                <c:pt idx="29">
                  <c:v>3.8082068695652169</c:v>
                </c:pt>
                <c:pt idx="30">
                  <c:v>3.6023164000000008</c:v>
                </c:pt>
              </c:numCache>
            </c:numRef>
          </c:val>
          <c:smooth val="1"/>
        </c:ser>
        <c:marker val="1"/>
        <c:axId val="86398080"/>
        <c:axId val="86399616"/>
      </c:lineChart>
      <c:dateAx>
        <c:axId val="86398080"/>
        <c:scaling>
          <c:orientation val="minMax"/>
        </c:scaling>
        <c:axPos val="b"/>
        <c:numFmt formatCode="mmm\-yy" sourceLinked="1"/>
        <c:majorTickMark val="none"/>
        <c:tickLblPos val="nextTo"/>
        <c:txPr>
          <a:bodyPr/>
          <a:lstStyle/>
          <a:p>
            <a:pPr>
              <a:defRPr>
                <a:latin typeface="Arial" pitchFamily="34" charset="0"/>
                <a:cs typeface="Arial" pitchFamily="34" charset="0"/>
              </a:defRPr>
            </a:pPr>
            <a:endParaRPr lang="es-CO"/>
          </a:p>
        </c:txPr>
        <c:crossAx val="86399616"/>
        <c:crosses val="autoZero"/>
        <c:auto val="1"/>
        <c:lblOffset val="100"/>
      </c:dateAx>
      <c:valAx>
        <c:axId val="86399616"/>
        <c:scaling>
          <c:orientation val="minMax"/>
          <c:min val="1"/>
        </c:scaling>
        <c:axPos val="l"/>
        <c:majorGridlines>
          <c:spPr>
            <a:ln>
              <a:solidFill>
                <a:schemeClr val="bg1">
                  <a:lumMod val="75000"/>
                </a:schemeClr>
              </a:solidFill>
              <a:prstDash val="sysDash"/>
            </a:ln>
          </c:spPr>
        </c:majorGridlines>
        <c:numFmt formatCode="#,##0.00" sourceLinked="1"/>
        <c:majorTickMark val="none"/>
        <c:tickLblPos val="nextTo"/>
        <c:spPr>
          <a:ln w="9525">
            <a:noFill/>
          </a:ln>
        </c:spPr>
        <c:txPr>
          <a:bodyPr/>
          <a:lstStyle/>
          <a:p>
            <a:pPr>
              <a:defRPr>
                <a:latin typeface="Arial" pitchFamily="34" charset="0"/>
                <a:cs typeface="Arial" pitchFamily="34" charset="0"/>
              </a:defRPr>
            </a:pPr>
            <a:endParaRPr lang="es-CO"/>
          </a:p>
        </c:txPr>
        <c:crossAx val="86398080"/>
        <c:crosses val="autoZero"/>
        <c:crossBetween val="between"/>
      </c:valAx>
    </c:plotArea>
    <c:legend>
      <c:legendPos val="b"/>
      <c:layout/>
      <c:spPr>
        <a:ln>
          <a:solidFill>
            <a:schemeClr val="accent5">
              <a:lumMod val="50000"/>
            </a:schemeClr>
          </a:solidFill>
        </a:ln>
      </c:spPr>
      <c:txPr>
        <a:bodyPr/>
        <a:lstStyle/>
        <a:p>
          <a:pPr>
            <a:defRPr>
              <a:latin typeface="Arial" pitchFamily="34" charset="0"/>
              <a:cs typeface="Arial" pitchFamily="34" charset="0"/>
            </a:defRPr>
          </a:pPr>
          <a:endParaRPr lang="es-CO"/>
        </a:p>
      </c:txPr>
    </c:legend>
    <c:plotVisOnly val="1"/>
  </c:chart>
  <c:printSettings>
    <c:headerFooter/>
    <c:pageMargins b="0.7500000000000091" l="0.70000000000000062" r="0.70000000000000062" t="0.750000000000009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chart>
    <c:autoTitleDeleted val="1"/>
    <c:plotArea>
      <c:layout/>
      <c:lineChart>
        <c:grouping val="standard"/>
        <c:ser>
          <c:idx val="2"/>
          <c:order val="0"/>
          <c:tx>
            <c:v>Importado puesto Bta - Sin subasta 1./</c:v>
          </c:tx>
          <c:marker>
            <c:symbol val="none"/>
          </c:marker>
          <c:cat>
            <c:numRef>
              <c:f>'Base $ Prod'!$C$36:$C$61</c:f>
              <c:numCache>
                <c:formatCode>mmm\-yy</c:formatCode>
                <c:ptCount val="26"/>
                <c:pt idx="0">
                  <c:v>41030</c:v>
                </c:pt>
                <c:pt idx="1">
                  <c:v>41061</c:v>
                </c:pt>
                <c:pt idx="2">
                  <c:v>41091</c:v>
                </c:pt>
                <c:pt idx="3">
                  <c:v>41122</c:v>
                </c:pt>
                <c:pt idx="4">
                  <c:v>41153</c:v>
                </c:pt>
                <c:pt idx="5">
                  <c:v>41183</c:v>
                </c:pt>
                <c:pt idx="6">
                  <c:v>41214</c:v>
                </c:pt>
                <c:pt idx="7">
                  <c:v>41244</c:v>
                </c:pt>
                <c:pt idx="8">
                  <c:v>41275</c:v>
                </c:pt>
                <c:pt idx="9">
                  <c:v>41306</c:v>
                </c:pt>
                <c:pt idx="10">
                  <c:v>41334</c:v>
                </c:pt>
                <c:pt idx="11">
                  <c:v>41365</c:v>
                </c:pt>
                <c:pt idx="12">
                  <c:v>41395</c:v>
                </c:pt>
                <c:pt idx="13">
                  <c:v>41426</c:v>
                </c:pt>
                <c:pt idx="14">
                  <c:v>41456</c:v>
                </c:pt>
                <c:pt idx="15">
                  <c:v>41487</c:v>
                </c:pt>
                <c:pt idx="16">
                  <c:v>41518</c:v>
                </c:pt>
                <c:pt idx="17">
                  <c:v>41548</c:v>
                </c:pt>
                <c:pt idx="18">
                  <c:v>41579</c:v>
                </c:pt>
                <c:pt idx="19">
                  <c:v>41609</c:v>
                </c:pt>
                <c:pt idx="20">
                  <c:v>41640</c:v>
                </c:pt>
                <c:pt idx="21">
                  <c:v>41671</c:v>
                </c:pt>
                <c:pt idx="22">
                  <c:v>41699</c:v>
                </c:pt>
                <c:pt idx="23">
                  <c:v>41730</c:v>
                </c:pt>
                <c:pt idx="24">
                  <c:v>41760</c:v>
                </c:pt>
                <c:pt idx="25">
                  <c:v>41791</c:v>
                </c:pt>
              </c:numCache>
            </c:numRef>
          </c:cat>
          <c:val>
            <c:numRef>
              <c:f>'Base $ Prod'!$AE$36:$AE$61</c:f>
              <c:numCache>
                <c:formatCode>#,##0.00</c:formatCode>
                <c:ptCount val="26"/>
                <c:pt idx="0">
                  <c:v>2.3320084586988417</c:v>
                </c:pt>
                <c:pt idx="1">
                  <c:v>2.2769558114174968</c:v>
                </c:pt>
                <c:pt idx="2">
                  <c:v>2.2187715635125449</c:v>
                </c:pt>
                <c:pt idx="3">
                  <c:v>2.2333265989014408</c:v>
                </c:pt>
                <c:pt idx="4">
                  <c:v>2.2458426877777775</c:v>
                </c:pt>
                <c:pt idx="5">
                  <c:v>2.2462723796590813</c:v>
                </c:pt>
                <c:pt idx="6">
                  <c:v>2.2507026307866784</c:v>
                </c:pt>
                <c:pt idx="7">
                  <c:v>2.2431804779336502</c:v>
                </c:pt>
                <c:pt idx="8">
                  <c:v>2.2372537675060431</c:v>
                </c:pt>
                <c:pt idx="9">
                  <c:v>2.2426517725876707</c:v>
                </c:pt>
                <c:pt idx="10">
                  <c:v>2.2653170665376758</c:v>
                </c:pt>
                <c:pt idx="11">
                  <c:v>2.3194489552971573</c:v>
                </c:pt>
                <c:pt idx="12">
                  <c:v>2.3240428588563802</c:v>
                </c:pt>
                <c:pt idx="13">
                  <c:v>2.3396921310077512</c:v>
                </c:pt>
                <c:pt idx="14">
                  <c:v>2.337967767583562</c:v>
                </c:pt>
                <c:pt idx="15">
                  <c:v>2.3381136127948645</c:v>
                </c:pt>
                <c:pt idx="16">
                  <c:v>2.3426343312661491</c:v>
                </c:pt>
                <c:pt idx="17">
                  <c:v>2.2191271543645756</c:v>
                </c:pt>
                <c:pt idx="18">
                  <c:v>2.1881225998191214</c:v>
                </c:pt>
                <c:pt idx="19">
                  <c:v>2.191031939529049</c:v>
                </c:pt>
                <c:pt idx="20">
                  <c:v>2.1973504466558307</c:v>
                </c:pt>
                <c:pt idx="21">
                  <c:v>2.2195444109859928</c:v>
                </c:pt>
                <c:pt idx="22">
                  <c:v>2.2589294018364114</c:v>
                </c:pt>
                <c:pt idx="23">
                  <c:v>2.2992992954801421</c:v>
                </c:pt>
                <c:pt idx="24">
                  <c:v>2.2978288706482415</c:v>
                </c:pt>
                <c:pt idx="25">
                  <c:v>2.2901633949526263</c:v>
                </c:pt>
              </c:numCache>
            </c:numRef>
          </c:val>
          <c:smooth val="1"/>
        </c:ser>
        <c:ser>
          <c:idx val="0"/>
          <c:order val="1"/>
          <c:tx>
            <c:v>Nacional puesto Bta</c:v>
          </c:tx>
          <c:marker>
            <c:symbol val="none"/>
          </c:marker>
          <c:cat>
            <c:numRef>
              <c:f>'Base $ Prod'!$C$36:$C$61</c:f>
              <c:numCache>
                <c:formatCode>mmm\-yy</c:formatCode>
                <c:ptCount val="26"/>
                <c:pt idx="0">
                  <c:v>41030</c:v>
                </c:pt>
                <c:pt idx="1">
                  <c:v>41061</c:v>
                </c:pt>
                <c:pt idx="2">
                  <c:v>41091</c:v>
                </c:pt>
                <c:pt idx="3">
                  <c:v>41122</c:v>
                </c:pt>
                <c:pt idx="4">
                  <c:v>41153</c:v>
                </c:pt>
                <c:pt idx="5">
                  <c:v>41183</c:v>
                </c:pt>
                <c:pt idx="6">
                  <c:v>41214</c:v>
                </c:pt>
                <c:pt idx="7">
                  <c:v>41244</c:v>
                </c:pt>
                <c:pt idx="8">
                  <c:v>41275</c:v>
                </c:pt>
                <c:pt idx="9">
                  <c:v>41306</c:v>
                </c:pt>
                <c:pt idx="10">
                  <c:v>41334</c:v>
                </c:pt>
                <c:pt idx="11">
                  <c:v>41365</c:v>
                </c:pt>
                <c:pt idx="12">
                  <c:v>41395</c:v>
                </c:pt>
                <c:pt idx="13">
                  <c:v>41426</c:v>
                </c:pt>
                <c:pt idx="14">
                  <c:v>41456</c:v>
                </c:pt>
                <c:pt idx="15">
                  <c:v>41487</c:v>
                </c:pt>
                <c:pt idx="16">
                  <c:v>41518</c:v>
                </c:pt>
                <c:pt idx="17">
                  <c:v>41548</c:v>
                </c:pt>
                <c:pt idx="18">
                  <c:v>41579</c:v>
                </c:pt>
                <c:pt idx="19">
                  <c:v>41609</c:v>
                </c:pt>
                <c:pt idx="20">
                  <c:v>41640</c:v>
                </c:pt>
                <c:pt idx="21">
                  <c:v>41671</c:v>
                </c:pt>
                <c:pt idx="22">
                  <c:v>41699</c:v>
                </c:pt>
                <c:pt idx="23">
                  <c:v>41730</c:v>
                </c:pt>
                <c:pt idx="24">
                  <c:v>41760</c:v>
                </c:pt>
                <c:pt idx="25">
                  <c:v>41791</c:v>
                </c:pt>
              </c:numCache>
            </c:numRef>
          </c:cat>
          <c:val>
            <c:numRef>
              <c:f>'Base $ Prod'!$AW$36:$AW$61</c:f>
              <c:numCache>
                <c:formatCode>0.00</c:formatCode>
                <c:ptCount val="26"/>
                <c:pt idx="0">
                  <c:v>3.2184658180249603</c:v>
                </c:pt>
                <c:pt idx="1">
                  <c:v>3.1448274707864421</c:v>
                </c:pt>
                <c:pt idx="2">
                  <c:v>3.2207559961467251</c:v>
                </c:pt>
                <c:pt idx="3">
                  <c:v>3.1932770863556534</c:v>
                </c:pt>
                <c:pt idx="4">
                  <c:v>3.2243859785042788</c:v>
                </c:pt>
                <c:pt idx="5">
                  <c:v>3.2023924301211211</c:v>
                </c:pt>
                <c:pt idx="6">
                  <c:v>3.1915318677886519</c:v>
                </c:pt>
                <c:pt idx="7">
                  <c:v>3.1544023881654217</c:v>
                </c:pt>
                <c:pt idx="8">
                  <c:v>3.223421135858008</c:v>
                </c:pt>
                <c:pt idx="9">
                  <c:v>3.1416526289648412</c:v>
                </c:pt>
                <c:pt idx="10">
                  <c:v>3.0623040393439283</c:v>
                </c:pt>
                <c:pt idx="11">
                  <c:v>3.1883947639405879</c:v>
                </c:pt>
                <c:pt idx="12">
                  <c:v>3.1282717669164808</c:v>
                </c:pt>
                <c:pt idx="13">
                  <c:v>3.0527737735800264</c:v>
                </c:pt>
                <c:pt idx="14">
                  <c:v>3.0661422254461659</c:v>
                </c:pt>
                <c:pt idx="15">
                  <c:v>3.0993307411842537</c:v>
                </c:pt>
                <c:pt idx="16">
                  <c:v>3.0509051170462227</c:v>
                </c:pt>
                <c:pt idx="17">
                  <c:v>3.1785452964443648</c:v>
                </c:pt>
                <c:pt idx="18">
                  <c:v>3.1194435497173671</c:v>
                </c:pt>
                <c:pt idx="19">
                  <c:v>3.1013637143442665</c:v>
                </c:pt>
                <c:pt idx="20">
                  <c:v>3.0628107700091802</c:v>
                </c:pt>
                <c:pt idx="21">
                  <c:v>2.9411360670375721</c:v>
                </c:pt>
                <c:pt idx="22">
                  <c:v>2.9681441520522482</c:v>
                </c:pt>
                <c:pt idx="23">
                  <c:v>3.093110006264145</c:v>
                </c:pt>
                <c:pt idx="24">
                  <c:v>3.1261767341297331</c:v>
                </c:pt>
                <c:pt idx="25">
                  <c:v>3.1750502343189333</c:v>
                </c:pt>
              </c:numCache>
            </c:numRef>
          </c:val>
          <c:smooth val="1"/>
        </c:ser>
        <c:ser>
          <c:idx val="1"/>
          <c:order val="2"/>
          <c:tx>
            <c:v>Importado puesto Bta - con Subasta 2./</c:v>
          </c:tx>
          <c:spPr>
            <a:ln>
              <a:prstDash val="sysDash"/>
            </a:ln>
          </c:spPr>
          <c:marker>
            <c:symbol val="none"/>
          </c:marker>
          <c:cat>
            <c:numRef>
              <c:f>'Base $ Prod'!$C$36:$C$61</c:f>
              <c:numCache>
                <c:formatCode>mmm\-yy</c:formatCode>
                <c:ptCount val="26"/>
                <c:pt idx="0">
                  <c:v>41030</c:v>
                </c:pt>
                <c:pt idx="1">
                  <c:v>41061</c:v>
                </c:pt>
                <c:pt idx="2">
                  <c:v>41091</c:v>
                </c:pt>
                <c:pt idx="3">
                  <c:v>41122</c:v>
                </c:pt>
                <c:pt idx="4">
                  <c:v>41153</c:v>
                </c:pt>
                <c:pt idx="5">
                  <c:v>41183</c:v>
                </c:pt>
                <c:pt idx="6">
                  <c:v>41214</c:v>
                </c:pt>
                <c:pt idx="7">
                  <c:v>41244</c:v>
                </c:pt>
                <c:pt idx="8">
                  <c:v>41275</c:v>
                </c:pt>
                <c:pt idx="9">
                  <c:v>41306</c:v>
                </c:pt>
                <c:pt idx="10">
                  <c:v>41334</c:v>
                </c:pt>
                <c:pt idx="11">
                  <c:v>41365</c:v>
                </c:pt>
                <c:pt idx="12">
                  <c:v>41395</c:v>
                </c:pt>
                <c:pt idx="13">
                  <c:v>41426</c:v>
                </c:pt>
                <c:pt idx="14">
                  <c:v>41456</c:v>
                </c:pt>
                <c:pt idx="15">
                  <c:v>41487</c:v>
                </c:pt>
                <c:pt idx="16">
                  <c:v>41518</c:v>
                </c:pt>
                <c:pt idx="17">
                  <c:v>41548</c:v>
                </c:pt>
                <c:pt idx="18">
                  <c:v>41579</c:v>
                </c:pt>
                <c:pt idx="19">
                  <c:v>41609</c:v>
                </c:pt>
                <c:pt idx="20">
                  <c:v>41640</c:v>
                </c:pt>
                <c:pt idx="21">
                  <c:v>41671</c:v>
                </c:pt>
                <c:pt idx="22">
                  <c:v>41699</c:v>
                </c:pt>
                <c:pt idx="23">
                  <c:v>41730</c:v>
                </c:pt>
                <c:pt idx="24">
                  <c:v>41760</c:v>
                </c:pt>
                <c:pt idx="25">
                  <c:v>41791</c:v>
                </c:pt>
              </c:numCache>
            </c:numRef>
          </c:cat>
          <c:val>
            <c:numRef>
              <c:f>'Base $ Prod'!$AJ$36:$AJ$61</c:f>
              <c:numCache>
                <c:formatCode>#,##0.00</c:formatCode>
                <c:ptCount val="26"/>
                <c:pt idx="0">
                  <c:v>3.8781832831506047</c:v>
                </c:pt>
                <c:pt idx="1">
                  <c:v>3.7405148592059052</c:v>
                </c:pt>
                <c:pt idx="2">
                  <c:v>3.705504879838351</c:v>
                </c:pt>
                <c:pt idx="3">
                  <c:v>3.9547434016795298</c:v>
                </c:pt>
                <c:pt idx="4">
                  <c:v>3.812676221861111</c:v>
                </c:pt>
                <c:pt idx="5">
                  <c:v>3.6376857153751723</c:v>
                </c:pt>
                <c:pt idx="6">
                  <c:v>3.6160099649530868</c:v>
                </c:pt>
                <c:pt idx="7">
                  <c:v>3.6030718620458781</c:v>
                </c:pt>
                <c:pt idx="8">
                  <c:v>3.6706392619217474</c:v>
                </c:pt>
                <c:pt idx="9">
                  <c:v>3.7191283818727205</c:v>
                </c:pt>
                <c:pt idx="10">
                  <c:v>3.7594726051037299</c:v>
                </c:pt>
                <c:pt idx="11">
                  <c:v>3.9470076600839787</c:v>
                </c:pt>
                <c:pt idx="12">
                  <c:v>3.8335421758815111</c:v>
                </c:pt>
                <c:pt idx="13">
                  <c:v>3.8509307816847533</c:v>
                </c:pt>
                <c:pt idx="14">
                  <c:v>4.0012519679602807</c:v>
                </c:pt>
                <c:pt idx="15">
                  <c:v>4.1139887304045164</c:v>
                </c:pt>
                <c:pt idx="16">
                  <c:v>4.1225328883152441</c:v>
                </c:pt>
                <c:pt idx="17">
                  <c:v>3.8891043239712704</c:v>
                </c:pt>
                <c:pt idx="18">
                  <c:v>4.1147410725198963</c:v>
                </c:pt>
                <c:pt idx="19">
                  <c:v>4.3484135316049688</c:v>
                </c:pt>
                <c:pt idx="20">
                  <c:v>4.3620615069988169</c:v>
                </c:pt>
                <c:pt idx="21">
                  <c:v>4.4100004699519655</c:v>
                </c:pt>
                <c:pt idx="22">
                  <c:v>4.4950720501888721</c:v>
                </c:pt>
                <c:pt idx="23">
                  <c:v>3.9102345309179256</c:v>
                </c:pt>
                <c:pt idx="24">
                  <c:v>3.6369288380621945</c:v>
                </c:pt>
                <c:pt idx="25">
                  <c:v>3.5640658889546937</c:v>
                </c:pt>
              </c:numCache>
            </c:numRef>
          </c:val>
          <c:smooth val="1"/>
        </c:ser>
        <c:marker val="1"/>
        <c:axId val="86674432"/>
        <c:axId val="86684416"/>
      </c:lineChart>
      <c:dateAx>
        <c:axId val="86674432"/>
        <c:scaling>
          <c:orientation val="minMax"/>
        </c:scaling>
        <c:axPos val="b"/>
        <c:numFmt formatCode="mmm\-yy" sourceLinked="1"/>
        <c:majorTickMark val="none"/>
        <c:tickLblPos val="nextTo"/>
        <c:crossAx val="86684416"/>
        <c:crosses val="autoZero"/>
        <c:auto val="1"/>
        <c:lblOffset val="100"/>
      </c:dateAx>
      <c:valAx>
        <c:axId val="86684416"/>
        <c:scaling>
          <c:orientation val="minMax"/>
          <c:min val="1"/>
        </c:scaling>
        <c:axPos val="l"/>
        <c:majorGridlines/>
        <c:numFmt formatCode="#,##0.00" sourceLinked="1"/>
        <c:majorTickMark val="none"/>
        <c:tickLblPos val="nextTo"/>
        <c:crossAx val="86674432"/>
        <c:crosses val="autoZero"/>
        <c:crossBetween val="between"/>
      </c:valAx>
    </c:plotArea>
    <c:legend>
      <c:legendPos val="b"/>
      <c:layout/>
    </c:legend>
    <c:plotVisOnly val="1"/>
  </c:chart>
  <c:printSettings>
    <c:headerFooter/>
    <c:pageMargins b="0.75000000000000933" l="0.70000000000000062" r="0.70000000000000062" t="0.750000000000009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chart>
    <c:autoTitleDeleted val="1"/>
    <c:plotArea>
      <c:layout/>
      <c:lineChart>
        <c:grouping val="standard"/>
        <c:ser>
          <c:idx val="2"/>
          <c:order val="0"/>
          <c:tx>
            <c:v>Importado puesto Bta - Sin subasta 1./</c:v>
          </c:tx>
          <c:marker>
            <c:symbol val="none"/>
          </c:marker>
          <c:cat>
            <c:numRef>
              <c:f>'Base $ Prod'!$C$36:$C$61</c:f>
              <c:numCache>
                <c:formatCode>mmm\-yy</c:formatCode>
                <c:ptCount val="26"/>
                <c:pt idx="0">
                  <c:v>41030</c:v>
                </c:pt>
                <c:pt idx="1">
                  <c:v>41061</c:v>
                </c:pt>
                <c:pt idx="2">
                  <c:v>41091</c:v>
                </c:pt>
                <c:pt idx="3">
                  <c:v>41122</c:v>
                </c:pt>
                <c:pt idx="4">
                  <c:v>41153</c:v>
                </c:pt>
                <c:pt idx="5">
                  <c:v>41183</c:v>
                </c:pt>
                <c:pt idx="6">
                  <c:v>41214</c:v>
                </c:pt>
                <c:pt idx="7">
                  <c:v>41244</c:v>
                </c:pt>
                <c:pt idx="8">
                  <c:v>41275</c:v>
                </c:pt>
                <c:pt idx="9">
                  <c:v>41306</c:v>
                </c:pt>
                <c:pt idx="10">
                  <c:v>41334</c:v>
                </c:pt>
                <c:pt idx="11">
                  <c:v>41365</c:v>
                </c:pt>
                <c:pt idx="12">
                  <c:v>41395</c:v>
                </c:pt>
                <c:pt idx="13">
                  <c:v>41426</c:v>
                </c:pt>
                <c:pt idx="14">
                  <c:v>41456</c:v>
                </c:pt>
                <c:pt idx="15">
                  <c:v>41487</c:v>
                </c:pt>
                <c:pt idx="16">
                  <c:v>41518</c:v>
                </c:pt>
                <c:pt idx="17">
                  <c:v>41548</c:v>
                </c:pt>
                <c:pt idx="18">
                  <c:v>41579</c:v>
                </c:pt>
                <c:pt idx="19">
                  <c:v>41609</c:v>
                </c:pt>
                <c:pt idx="20">
                  <c:v>41640</c:v>
                </c:pt>
                <c:pt idx="21">
                  <c:v>41671</c:v>
                </c:pt>
                <c:pt idx="22">
                  <c:v>41699</c:v>
                </c:pt>
                <c:pt idx="23">
                  <c:v>41730</c:v>
                </c:pt>
                <c:pt idx="24">
                  <c:v>41760</c:v>
                </c:pt>
                <c:pt idx="25">
                  <c:v>41791</c:v>
                </c:pt>
              </c:numCache>
            </c:numRef>
          </c:cat>
          <c:val>
            <c:numRef>
              <c:f>'Base $ Prod'!$AF$36:$AF$61</c:f>
              <c:numCache>
                <c:formatCode>#,##0.00</c:formatCode>
                <c:ptCount val="26"/>
                <c:pt idx="0">
                  <c:v>1.933196318698841</c:v>
                </c:pt>
                <c:pt idx="1">
                  <c:v>1.8834189642746395</c:v>
                </c:pt>
                <c:pt idx="2">
                  <c:v>1.7978031935125447</c:v>
                </c:pt>
                <c:pt idx="3">
                  <c:v>1.8624505749883975</c:v>
                </c:pt>
                <c:pt idx="4">
                  <c:v>1.9263265288304092</c:v>
                </c:pt>
                <c:pt idx="5">
                  <c:v>1.9360851596590813</c:v>
                </c:pt>
                <c:pt idx="6">
                  <c:v>1.9405154107866782</c:v>
                </c:pt>
                <c:pt idx="7">
                  <c:v>1.9052979704336497</c:v>
                </c:pt>
                <c:pt idx="8">
                  <c:v>1.8827540875060429</c:v>
                </c:pt>
                <c:pt idx="9">
                  <c:v>1.8881520925876702</c:v>
                </c:pt>
                <c:pt idx="10">
                  <c:v>1.8953080255376757</c:v>
                </c:pt>
                <c:pt idx="11">
                  <c:v>1.9377575384789756</c:v>
                </c:pt>
                <c:pt idx="12">
                  <c:v>1.9473869488563802</c:v>
                </c:pt>
                <c:pt idx="13">
                  <c:v>1.9140592915340675</c:v>
                </c:pt>
                <c:pt idx="14">
                  <c:v>1.8726869375835626</c:v>
                </c:pt>
                <c:pt idx="15">
                  <c:v>1.8728327827948659</c:v>
                </c:pt>
                <c:pt idx="16">
                  <c:v>1.87735350126615</c:v>
                </c:pt>
                <c:pt idx="17">
                  <c:v>1.7770096557282122</c:v>
                </c:pt>
                <c:pt idx="18">
                  <c:v>1.7228417698191212</c:v>
                </c:pt>
                <c:pt idx="19">
                  <c:v>1.7257511095290488</c:v>
                </c:pt>
                <c:pt idx="20">
                  <c:v>1.7320696166558303</c:v>
                </c:pt>
                <c:pt idx="21">
                  <c:v>1.7530974636175709</c:v>
                </c:pt>
                <c:pt idx="22">
                  <c:v>1.7904833961221256</c:v>
                </c:pt>
                <c:pt idx="23">
                  <c:v>1.8658078389584039</c:v>
                </c:pt>
                <c:pt idx="24">
                  <c:v>1.8768605006482419</c:v>
                </c:pt>
                <c:pt idx="25">
                  <c:v>1.8691950249526272</c:v>
                </c:pt>
              </c:numCache>
            </c:numRef>
          </c:val>
          <c:smooth val="1"/>
        </c:ser>
        <c:ser>
          <c:idx val="0"/>
          <c:order val="1"/>
          <c:tx>
            <c:v>Nacional puesto Bta</c:v>
          </c:tx>
          <c:marker>
            <c:symbol val="none"/>
          </c:marker>
          <c:cat>
            <c:numRef>
              <c:f>'Base $ Prod'!$C$36:$C$61</c:f>
              <c:numCache>
                <c:formatCode>mmm\-yy</c:formatCode>
                <c:ptCount val="26"/>
                <c:pt idx="0">
                  <c:v>41030</c:v>
                </c:pt>
                <c:pt idx="1">
                  <c:v>41061</c:v>
                </c:pt>
                <c:pt idx="2">
                  <c:v>41091</c:v>
                </c:pt>
                <c:pt idx="3">
                  <c:v>41122</c:v>
                </c:pt>
                <c:pt idx="4">
                  <c:v>41153</c:v>
                </c:pt>
                <c:pt idx="5">
                  <c:v>41183</c:v>
                </c:pt>
                <c:pt idx="6">
                  <c:v>41214</c:v>
                </c:pt>
                <c:pt idx="7">
                  <c:v>41244</c:v>
                </c:pt>
                <c:pt idx="8">
                  <c:v>41275</c:v>
                </c:pt>
                <c:pt idx="9">
                  <c:v>41306</c:v>
                </c:pt>
                <c:pt idx="10">
                  <c:v>41334</c:v>
                </c:pt>
                <c:pt idx="11">
                  <c:v>41365</c:v>
                </c:pt>
                <c:pt idx="12">
                  <c:v>41395</c:v>
                </c:pt>
                <c:pt idx="13">
                  <c:v>41426</c:v>
                </c:pt>
                <c:pt idx="14">
                  <c:v>41456</c:v>
                </c:pt>
                <c:pt idx="15">
                  <c:v>41487</c:v>
                </c:pt>
                <c:pt idx="16">
                  <c:v>41518</c:v>
                </c:pt>
                <c:pt idx="17">
                  <c:v>41548</c:v>
                </c:pt>
                <c:pt idx="18">
                  <c:v>41579</c:v>
                </c:pt>
                <c:pt idx="19">
                  <c:v>41609</c:v>
                </c:pt>
                <c:pt idx="20">
                  <c:v>41640</c:v>
                </c:pt>
                <c:pt idx="21">
                  <c:v>41671</c:v>
                </c:pt>
                <c:pt idx="22">
                  <c:v>41699</c:v>
                </c:pt>
                <c:pt idx="23">
                  <c:v>41730</c:v>
                </c:pt>
                <c:pt idx="24">
                  <c:v>41760</c:v>
                </c:pt>
                <c:pt idx="25">
                  <c:v>41791</c:v>
                </c:pt>
              </c:numCache>
            </c:numRef>
          </c:cat>
          <c:val>
            <c:numRef>
              <c:f>'Base $ Prod'!$AX$36:$AX$61</c:f>
              <c:numCache>
                <c:formatCode>0.00</c:formatCode>
                <c:ptCount val="26"/>
                <c:pt idx="0">
                  <c:v>2.4111169353344519</c:v>
                </c:pt>
                <c:pt idx="1">
                  <c:v>2.2970113283894054</c:v>
                </c:pt>
                <c:pt idx="2">
                  <c:v>2.3809853191130372</c:v>
                </c:pt>
                <c:pt idx="3">
                  <c:v>2.493021302588379</c:v>
                </c:pt>
                <c:pt idx="4">
                  <c:v>2.4996583915762605</c:v>
                </c:pt>
                <c:pt idx="5">
                  <c:v>2.4524482524179678</c:v>
                </c:pt>
                <c:pt idx="6">
                  <c:v>2.4679368044857761</c:v>
                </c:pt>
                <c:pt idx="7">
                  <c:v>2.4224616474353455</c:v>
                </c:pt>
                <c:pt idx="8">
                  <c:v>2.4826061318067758</c:v>
                </c:pt>
                <c:pt idx="9">
                  <c:v>2.3757875325260791</c:v>
                </c:pt>
                <c:pt idx="10">
                  <c:v>2.2980030131854874</c:v>
                </c:pt>
                <c:pt idx="11">
                  <c:v>2.3152810919712521</c:v>
                </c:pt>
                <c:pt idx="12">
                  <c:v>2.3295364486268451</c:v>
                </c:pt>
                <c:pt idx="13">
                  <c:v>2.2702229066818891</c:v>
                </c:pt>
                <c:pt idx="14">
                  <c:v>2.351880018633429</c:v>
                </c:pt>
                <c:pt idx="15">
                  <c:v>2.3405657876684276</c:v>
                </c:pt>
                <c:pt idx="16">
                  <c:v>2.2884718809655999</c:v>
                </c:pt>
                <c:pt idx="17">
                  <c:v>2.3339095025503447</c:v>
                </c:pt>
                <c:pt idx="18">
                  <c:v>2.2905128806875803</c:v>
                </c:pt>
                <c:pt idx="19">
                  <c:v>2.2772374053847657</c:v>
                </c:pt>
                <c:pt idx="20">
                  <c:v>2.2489291464980332</c:v>
                </c:pt>
                <c:pt idx="21">
                  <c:v>2.1595870987999572</c:v>
                </c:pt>
                <c:pt idx="22">
                  <c:v>2.1794183172922512</c:v>
                </c:pt>
                <c:pt idx="23">
                  <c:v>2.2711769576255274</c:v>
                </c:pt>
                <c:pt idx="24">
                  <c:v>2.2954568539888336</c:v>
                </c:pt>
                <c:pt idx="25">
                  <c:v>2.3313431843306001</c:v>
                </c:pt>
              </c:numCache>
            </c:numRef>
          </c:val>
          <c:smooth val="1"/>
        </c:ser>
        <c:ser>
          <c:idx val="1"/>
          <c:order val="2"/>
          <c:tx>
            <c:v>Importado puesto Bta - con Subasta 2./</c:v>
          </c:tx>
          <c:spPr>
            <a:ln>
              <a:prstDash val="sysDash"/>
            </a:ln>
          </c:spPr>
          <c:marker>
            <c:symbol val="none"/>
          </c:marker>
          <c:cat>
            <c:numRef>
              <c:f>'Base $ Prod'!$C$36:$C$61</c:f>
              <c:numCache>
                <c:formatCode>mmm\-yy</c:formatCode>
                <c:ptCount val="26"/>
                <c:pt idx="0">
                  <c:v>41030</c:v>
                </c:pt>
                <c:pt idx="1">
                  <c:v>41061</c:v>
                </c:pt>
                <c:pt idx="2">
                  <c:v>41091</c:v>
                </c:pt>
                <c:pt idx="3">
                  <c:v>41122</c:v>
                </c:pt>
                <c:pt idx="4">
                  <c:v>41153</c:v>
                </c:pt>
                <c:pt idx="5">
                  <c:v>41183</c:v>
                </c:pt>
                <c:pt idx="6">
                  <c:v>41214</c:v>
                </c:pt>
                <c:pt idx="7">
                  <c:v>41244</c:v>
                </c:pt>
                <c:pt idx="8">
                  <c:v>41275</c:v>
                </c:pt>
                <c:pt idx="9">
                  <c:v>41306</c:v>
                </c:pt>
                <c:pt idx="10">
                  <c:v>41334</c:v>
                </c:pt>
                <c:pt idx="11">
                  <c:v>41365</c:v>
                </c:pt>
                <c:pt idx="12">
                  <c:v>41395</c:v>
                </c:pt>
                <c:pt idx="13">
                  <c:v>41426</c:v>
                </c:pt>
                <c:pt idx="14">
                  <c:v>41456</c:v>
                </c:pt>
                <c:pt idx="15">
                  <c:v>41487</c:v>
                </c:pt>
                <c:pt idx="16">
                  <c:v>41518</c:v>
                </c:pt>
                <c:pt idx="17">
                  <c:v>41548</c:v>
                </c:pt>
                <c:pt idx="18">
                  <c:v>41579</c:v>
                </c:pt>
                <c:pt idx="19">
                  <c:v>41609</c:v>
                </c:pt>
                <c:pt idx="20">
                  <c:v>41640</c:v>
                </c:pt>
                <c:pt idx="21">
                  <c:v>41671</c:v>
                </c:pt>
                <c:pt idx="22">
                  <c:v>41699</c:v>
                </c:pt>
                <c:pt idx="23">
                  <c:v>41730</c:v>
                </c:pt>
                <c:pt idx="24">
                  <c:v>41760</c:v>
                </c:pt>
                <c:pt idx="25">
                  <c:v>41791</c:v>
                </c:pt>
              </c:numCache>
            </c:numRef>
          </c:cat>
          <c:val>
            <c:numRef>
              <c:f>'Base $ Prod'!$AK$36:$AK$61</c:f>
              <c:numCache>
                <c:formatCode>#,##0.00</c:formatCode>
                <c:ptCount val="26"/>
                <c:pt idx="0">
                  <c:v>3.1682976739506037</c:v>
                </c:pt>
                <c:pt idx="1">
                  <c:v>3.0478900082344764</c:v>
                </c:pt>
                <c:pt idx="2">
                  <c:v>2.9498666556883508</c:v>
                </c:pt>
                <c:pt idx="3">
                  <c:v>3.2463701960056173</c:v>
                </c:pt>
                <c:pt idx="4">
                  <c:v>3.2295592317821633</c:v>
                </c:pt>
                <c:pt idx="5">
                  <c:v>3.0995108886751725</c:v>
                </c:pt>
                <c:pt idx="6">
                  <c:v>3.0824879465530866</c:v>
                </c:pt>
                <c:pt idx="7">
                  <c:v>3.0219139491458771</c:v>
                </c:pt>
                <c:pt idx="8">
                  <c:v>3.0467198251217464</c:v>
                </c:pt>
                <c:pt idx="9">
                  <c:v>3.0881189514727194</c:v>
                </c:pt>
                <c:pt idx="10">
                  <c:v>3.1008565121237295</c:v>
                </c:pt>
                <c:pt idx="11">
                  <c:v>3.250420824390797</c:v>
                </c:pt>
                <c:pt idx="12">
                  <c:v>3.1687444947315111</c:v>
                </c:pt>
                <c:pt idx="13">
                  <c:v>3.1018169842110699</c:v>
                </c:pt>
                <c:pt idx="14">
                  <c:v>3.1474616449102819</c:v>
                </c:pt>
                <c:pt idx="15">
                  <c:v>3.2346079617045187</c:v>
                </c:pt>
                <c:pt idx="16">
                  <c:v>3.243152119615246</c:v>
                </c:pt>
                <c:pt idx="17">
                  <c:v>3.0535022515485433</c:v>
                </c:pt>
                <c:pt idx="18">
                  <c:v>3.1655681793198962</c:v>
                </c:pt>
                <c:pt idx="19">
                  <c:v>3.3434069388049674</c:v>
                </c:pt>
                <c:pt idx="20">
                  <c:v>3.3570549141988155</c:v>
                </c:pt>
                <c:pt idx="21">
                  <c:v>3.4024750636361754</c:v>
                </c:pt>
                <c:pt idx="22">
                  <c:v>3.4832286778460135</c:v>
                </c:pt>
                <c:pt idx="23">
                  <c:v>3.1191126227657535</c:v>
                </c:pt>
                <c:pt idx="24">
                  <c:v>2.9254922927621956</c:v>
                </c:pt>
                <c:pt idx="25">
                  <c:v>2.8652583947546946</c:v>
                </c:pt>
              </c:numCache>
            </c:numRef>
          </c:val>
          <c:smooth val="1"/>
        </c:ser>
        <c:marker val="1"/>
        <c:axId val="178866432"/>
        <c:axId val="178880512"/>
      </c:lineChart>
      <c:dateAx>
        <c:axId val="178866432"/>
        <c:scaling>
          <c:orientation val="minMax"/>
        </c:scaling>
        <c:axPos val="b"/>
        <c:numFmt formatCode="mmm\-yy" sourceLinked="1"/>
        <c:majorTickMark val="none"/>
        <c:tickLblPos val="nextTo"/>
        <c:crossAx val="178880512"/>
        <c:crosses val="autoZero"/>
        <c:auto val="1"/>
        <c:lblOffset val="100"/>
      </c:dateAx>
      <c:valAx>
        <c:axId val="178880512"/>
        <c:scaling>
          <c:orientation val="minMax"/>
          <c:min val="1"/>
        </c:scaling>
        <c:axPos val="l"/>
        <c:majorGridlines/>
        <c:numFmt formatCode="#,##0.00" sourceLinked="1"/>
        <c:majorTickMark val="none"/>
        <c:tickLblPos val="nextTo"/>
        <c:crossAx val="178866432"/>
        <c:crosses val="autoZero"/>
        <c:crossBetween val="between"/>
      </c:valAx>
    </c:plotArea>
    <c:legend>
      <c:legendPos val="b"/>
      <c:layout/>
    </c:legend>
    <c:plotVisOnly val="1"/>
  </c:chart>
  <c:printSettings>
    <c:headerFooter/>
    <c:pageMargins b="0.75000000000000955" l="0.70000000000000062" r="0.70000000000000062" t="0.750000000000009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Tendenc P.P sin R'!A1"/><Relationship Id="rId3" Type="http://schemas.openxmlformats.org/officeDocument/2006/relationships/hyperlink" Target="#'Base $ Prod'!A1"/><Relationship Id="rId7" Type="http://schemas.openxmlformats.org/officeDocument/2006/relationships/hyperlink" Target="#'Tendenc P.P con R'!A1"/><Relationship Id="rId2" Type="http://schemas.openxmlformats.org/officeDocument/2006/relationships/hyperlink" Target="#Costos!A1"/><Relationship Id="rId1" Type="http://schemas.openxmlformats.org/officeDocument/2006/relationships/image" Target="../media/image1.jpeg"/><Relationship Id="rId6" Type="http://schemas.openxmlformats.org/officeDocument/2006/relationships/hyperlink" Target="#'Tendenc Alas'!A1"/><Relationship Id="rId5" Type="http://schemas.openxmlformats.org/officeDocument/2006/relationships/hyperlink" Target="#'Tendenc Pechuga'!A1"/><Relationship Id="rId10" Type="http://schemas.openxmlformats.org/officeDocument/2006/relationships/hyperlink" Target="#Aranceles!A1"/><Relationship Id="rId4" Type="http://schemas.openxmlformats.org/officeDocument/2006/relationships/hyperlink" Target="#'Tendenc Pollo'!A1"/><Relationship Id="rId9" Type="http://schemas.openxmlformats.org/officeDocument/2006/relationships/hyperlink" Target="#Descripci&#243;n!A1"/></Relationships>
</file>

<file path=xl/drawings/_rels/drawing10.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hyperlink" Target="#Descripci&#243;n!A1"/><Relationship Id="rId1" Type="http://schemas.openxmlformats.org/officeDocument/2006/relationships/hyperlink" Target="#Men&#250;!A1"/></Relationships>
</file>

<file path=xl/drawings/_rels/drawing11.xml.rels><?xml version="1.0" encoding="UTF-8" standalone="yes"?>
<Relationships xmlns="http://schemas.openxmlformats.org/package/2006/relationships"><Relationship Id="rId3" Type="http://schemas.openxmlformats.org/officeDocument/2006/relationships/hyperlink" Target="#Men&#250;!A1"/><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Aranceles!A1"/><Relationship Id="rId2" Type="http://schemas.openxmlformats.org/officeDocument/2006/relationships/hyperlink" Target="#'Base $ Prod'!A1"/><Relationship Id="rId1" Type="http://schemas.openxmlformats.org/officeDocument/2006/relationships/hyperlink" Target="#Men&#250;!A1"/><Relationship Id="rId4" Type="http://schemas.openxmlformats.org/officeDocument/2006/relationships/hyperlink" Target="#Aranceles!A1"/></Relationships>
</file>

<file path=xl/drawings/_rels/drawing4.xml.rels><?xml version="1.0" encoding="UTF-8" standalone="yes"?>
<Relationships xmlns="http://schemas.openxmlformats.org/package/2006/relationships"><Relationship Id="rId1" Type="http://schemas.openxmlformats.org/officeDocument/2006/relationships/hyperlink" Target="#Men&#250;!A1"/></Relationships>
</file>

<file path=xl/drawings/_rels/drawing5.xml.rels><?xml version="1.0" encoding="UTF-8" standalone="yes"?>
<Relationships xmlns="http://schemas.openxmlformats.org/package/2006/relationships"><Relationship Id="rId2" Type="http://schemas.openxmlformats.org/officeDocument/2006/relationships/hyperlink" Target="#'Tendenc Pollo'!A1"/><Relationship Id="rId1" Type="http://schemas.openxmlformats.org/officeDocument/2006/relationships/hyperlink" Target="#Men&#250;!A1"/></Relationships>
</file>

<file path=xl/drawings/_rels/drawing6.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Tendenc Pechuga'!A1"/><Relationship Id="rId1" Type="http://schemas.openxmlformats.org/officeDocument/2006/relationships/hyperlink" Target="#Men&#250;!A1"/></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Tendenc Alas'!A1"/><Relationship Id="rId1" Type="http://schemas.openxmlformats.org/officeDocument/2006/relationships/hyperlink" Target="#Men&#250;!A1"/></Relationships>
</file>

<file path=xl/drawings/_rels/drawing8.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hyperlink" Target="#'Tendenc P.P sin R'!A1"/><Relationship Id="rId1" Type="http://schemas.openxmlformats.org/officeDocument/2006/relationships/hyperlink" Target="#Men&#250;!A1"/></Relationships>
</file>

<file path=xl/drawings/_rels/drawing9.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hyperlink" Target="#'Tendenc P.P con R'!A1"/><Relationship Id="rId1" Type="http://schemas.openxmlformats.org/officeDocument/2006/relationships/hyperlink" Target="#Men&#250;!A1"/></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38100</xdr:rowOff>
    </xdr:from>
    <xdr:to>
      <xdr:col>0</xdr:col>
      <xdr:colOff>1266825</xdr:colOff>
      <xdr:row>6</xdr:row>
      <xdr:rowOff>19495</xdr:rowOff>
    </xdr:to>
    <xdr:pic>
      <xdr:nvPicPr>
        <xdr:cNvPr id="15361" name="Picture 1" descr="NUEVO FENAVI 20%"/>
        <xdr:cNvPicPr>
          <a:picLocks noChangeAspect="1" noChangeArrowheads="1"/>
        </xdr:cNvPicPr>
      </xdr:nvPicPr>
      <xdr:blipFill>
        <a:blip xmlns:r="http://schemas.openxmlformats.org/officeDocument/2006/relationships" r:embed="rId1" cstate="print"/>
        <a:srcRect/>
        <a:stretch>
          <a:fillRect/>
        </a:stretch>
      </xdr:blipFill>
      <xdr:spPr bwMode="auto">
        <a:xfrm>
          <a:off x="28575" y="38100"/>
          <a:ext cx="1238250" cy="1057720"/>
        </a:xfrm>
        <a:prstGeom prst="rect">
          <a:avLst/>
        </a:prstGeom>
        <a:noFill/>
        <a:ln w="9525">
          <a:noFill/>
          <a:miter lim="800000"/>
          <a:headEnd/>
          <a:tailEnd/>
        </a:ln>
      </xdr:spPr>
    </xdr:pic>
    <xdr:clientData/>
  </xdr:twoCellAnchor>
  <xdr:twoCellAnchor>
    <xdr:from>
      <xdr:col>0</xdr:col>
      <xdr:colOff>257175</xdr:colOff>
      <xdr:row>8</xdr:row>
      <xdr:rowOff>38100</xdr:rowOff>
    </xdr:from>
    <xdr:to>
      <xdr:col>0</xdr:col>
      <xdr:colOff>1076325</xdr:colOff>
      <xdr:row>8</xdr:row>
      <xdr:rowOff>342900</xdr:rowOff>
    </xdr:to>
    <xdr:sp macro="" textlink="">
      <xdr:nvSpPr>
        <xdr:cNvPr id="3" name="2 Bisel">
          <a:hlinkClick xmlns:r="http://schemas.openxmlformats.org/officeDocument/2006/relationships" r:id="rId2"/>
        </xdr:cNvPr>
        <xdr:cNvSpPr/>
      </xdr:nvSpPr>
      <xdr:spPr>
        <a:xfrm>
          <a:off x="257175" y="1447800"/>
          <a:ext cx="819150" cy="304800"/>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endParaRPr lang="es-CO" sz="1100"/>
        </a:p>
      </xdr:txBody>
    </xdr:sp>
    <xdr:clientData/>
  </xdr:twoCellAnchor>
  <xdr:twoCellAnchor>
    <xdr:from>
      <xdr:col>0</xdr:col>
      <xdr:colOff>257175</xdr:colOff>
      <xdr:row>9</xdr:row>
      <xdr:rowOff>38100</xdr:rowOff>
    </xdr:from>
    <xdr:to>
      <xdr:col>0</xdr:col>
      <xdr:colOff>1076325</xdr:colOff>
      <xdr:row>9</xdr:row>
      <xdr:rowOff>342900</xdr:rowOff>
    </xdr:to>
    <xdr:sp macro="" textlink="">
      <xdr:nvSpPr>
        <xdr:cNvPr id="4" name="3 Bisel">
          <a:hlinkClick xmlns:r="http://schemas.openxmlformats.org/officeDocument/2006/relationships" r:id="rId3"/>
        </xdr:cNvPr>
        <xdr:cNvSpPr/>
      </xdr:nvSpPr>
      <xdr:spPr>
        <a:xfrm>
          <a:off x="257175" y="1828800"/>
          <a:ext cx="819150" cy="304800"/>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endParaRPr lang="es-CO" sz="1100"/>
        </a:p>
      </xdr:txBody>
    </xdr:sp>
    <xdr:clientData/>
  </xdr:twoCellAnchor>
  <xdr:twoCellAnchor>
    <xdr:from>
      <xdr:col>0</xdr:col>
      <xdr:colOff>228600</xdr:colOff>
      <xdr:row>12</xdr:row>
      <xdr:rowOff>47625</xdr:rowOff>
    </xdr:from>
    <xdr:to>
      <xdr:col>0</xdr:col>
      <xdr:colOff>1047750</xdr:colOff>
      <xdr:row>12</xdr:row>
      <xdr:rowOff>352425</xdr:rowOff>
    </xdr:to>
    <xdr:sp macro="" textlink="">
      <xdr:nvSpPr>
        <xdr:cNvPr id="5" name="4 Bisel">
          <a:hlinkClick xmlns:r="http://schemas.openxmlformats.org/officeDocument/2006/relationships" r:id="rId4"/>
        </xdr:cNvPr>
        <xdr:cNvSpPr/>
      </xdr:nvSpPr>
      <xdr:spPr>
        <a:xfrm>
          <a:off x="228600" y="2571750"/>
          <a:ext cx="819150" cy="304800"/>
        </a:xfrm>
        <a:prstGeom prst="bevel">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s-CO" sz="1100"/>
        </a:p>
      </xdr:txBody>
    </xdr:sp>
    <xdr:clientData/>
  </xdr:twoCellAnchor>
  <xdr:twoCellAnchor>
    <xdr:from>
      <xdr:col>0</xdr:col>
      <xdr:colOff>228600</xdr:colOff>
      <xdr:row>13</xdr:row>
      <xdr:rowOff>47625</xdr:rowOff>
    </xdr:from>
    <xdr:to>
      <xdr:col>0</xdr:col>
      <xdr:colOff>1047750</xdr:colOff>
      <xdr:row>13</xdr:row>
      <xdr:rowOff>352425</xdr:rowOff>
    </xdr:to>
    <xdr:sp macro="" textlink="">
      <xdr:nvSpPr>
        <xdr:cNvPr id="6" name="5 Bisel">
          <a:hlinkClick xmlns:r="http://schemas.openxmlformats.org/officeDocument/2006/relationships" r:id="rId5"/>
        </xdr:cNvPr>
        <xdr:cNvSpPr/>
      </xdr:nvSpPr>
      <xdr:spPr>
        <a:xfrm>
          <a:off x="228600" y="2952750"/>
          <a:ext cx="819150" cy="304800"/>
        </a:xfrm>
        <a:prstGeom prst="bevel">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s-CO" sz="1100"/>
        </a:p>
      </xdr:txBody>
    </xdr:sp>
    <xdr:clientData/>
  </xdr:twoCellAnchor>
  <xdr:twoCellAnchor>
    <xdr:from>
      <xdr:col>0</xdr:col>
      <xdr:colOff>228600</xdr:colOff>
      <xdr:row>14</xdr:row>
      <xdr:rowOff>57150</xdr:rowOff>
    </xdr:from>
    <xdr:to>
      <xdr:col>0</xdr:col>
      <xdr:colOff>1047750</xdr:colOff>
      <xdr:row>14</xdr:row>
      <xdr:rowOff>361950</xdr:rowOff>
    </xdr:to>
    <xdr:sp macro="" textlink="">
      <xdr:nvSpPr>
        <xdr:cNvPr id="7" name="6 Bisel">
          <a:hlinkClick xmlns:r="http://schemas.openxmlformats.org/officeDocument/2006/relationships" r:id="rId6"/>
        </xdr:cNvPr>
        <xdr:cNvSpPr/>
      </xdr:nvSpPr>
      <xdr:spPr>
        <a:xfrm>
          <a:off x="228600" y="3343275"/>
          <a:ext cx="819150" cy="304800"/>
        </a:xfrm>
        <a:prstGeom prst="bevel">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s-CO" sz="1100"/>
        </a:p>
      </xdr:txBody>
    </xdr:sp>
    <xdr:clientData/>
  </xdr:twoCellAnchor>
  <xdr:twoCellAnchor>
    <xdr:from>
      <xdr:col>0</xdr:col>
      <xdr:colOff>219075</xdr:colOff>
      <xdr:row>15</xdr:row>
      <xdr:rowOff>47625</xdr:rowOff>
    </xdr:from>
    <xdr:to>
      <xdr:col>0</xdr:col>
      <xdr:colOff>1038225</xdr:colOff>
      <xdr:row>15</xdr:row>
      <xdr:rowOff>352425</xdr:rowOff>
    </xdr:to>
    <xdr:sp macro="" textlink="">
      <xdr:nvSpPr>
        <xdr:cNvPr id="8" name="7 Bisel">
          <a:hlinkClick xmlns:r="http://schemas.openxmlformats.org/officeDocument/2006/relationships" r:id="rId7"/>
        </xdr:cNvPr>
        <xdr:cNvSpPr/>
      </xdr:nvSpPr>
      <xdr:spPr>
        <a:xfrm>
          <a:off x="219075" y="3714750"/>
          <a:ext cx="819150" cy="304800"/>
        </a:xfrm>
        <a:prstGeom prst="bevel">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s-CO" sz="1100"/>
        </a:p>
      </xdr:txBody>
    </xdr:sp>
    <xdr:clientData/>
  </xdr:twoCellAnchor>
  <xdr:twoCellAnchor>
    <xdr:from>
      <xdr:col>0</xdr:col>
      <xdr:colOff>219075</xdr:colOff>
      <xdr:row>16</xdr:row>
      <xdr:rowOff>38100</xdr:rowOff>
    </xdr:from>
    <xdr:to>
      <xdr:col>0</xdr:col>
      <xdr:colOff>1038225</xdr:colOff>
      <xdr:row>16</xdr:row>
      <xdr:rowOff>342900</xdr:rowOff>
    </xdr:to>
    <xdr:sp macro="" textlink="">
      <xdr:nvSpPr>
        <xdr:cNvPr id="9" name="8 Bisel">
          <a:hlinkClick xmlns:r="http://schemas.openxmlformats.org/officeDocument/2006/relationships" r:id="rId8"/>
        </xdr:cNvPr>
        <xdr:cNvSpPr/>
      </xdr:nvSpPr>
      <xdr:spPr>
        <a:xfrm>
          <a:off x="219075" y="4086225"/>
          <a:ext cx="819150" cy="304800"/>
        </a:xfrm>
        <a:prstGeom prst="bevel">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s-CO" sz="1100"/>
        </a:p>
      </xdr:txBody>
    </xdr:sp>
    <xdr:clientData/>
  </xdr:twoCellAnchor>
  <xdr:twoCellAnchor>
    <xdr:from>
      <xdr:col>0</xdr:col>
      <xdr:colOff>209550</xdr:colOff>
      <xdr:row>17</xdr:row>
      <xdr:rowOff>57150</xdr:rowOff>
    </xdr:from>
    <xdr:to>
      <xdr:col>0</xdr:col>
      <xdr:colOff>1028700</xdr:colOff>
      <xdr:row>17</xdr:row>
      <xdr:rowOff>361950</xdr:rowOff>
    </xdr:to>
    <xdr:sp macro="" textlink="">
      <xdr:nvSpPr>
        <xdr:cNvPr id="10" name="9 Bisel">
          <a:hlinkClick xmlns:r="http://schemas.openxmlformats.org/officeDocument/2006/relationships" r:id="rId9"/>
        </xdr:cNvPr>
        <xdr:cNvSpPr/>
      </xdr:nvSpPr>
      <xdr:spPr>
        <a:xfrm>
          <a:off x="209550" y="4486275"/>
          <a:ext cx="819150" cy="304800"/>
        </a:xfrm>
        <a:prstGeom prst="bevel">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endParaRPr lang="es-CO" sz="1100"/>
        </a:p>
      </xdr:txBody>
    </xdr:sp>
    <xdr:clientData/>
  </xdr:twoCellAnchor>
  <xdr:twoCellAnchor>
    <xdr:from>
      <xdr:col>0</xdr:col>
      <xdr:colOff>257175</xdr:colOff>
      <xdr:row>10</xdr:row>
      <xdr:rowOff>85725</xdr:rowOff>
    </xdr:from>
    <xdr:to>
      <xdr:col>0</xdr:col>
      <xdr:colOff>1076325</xdr:colOff>
      <xdr:row>10</xdr:row>
      <xdr:rowOff>390525</xdr:rowOff>
    </xdr:to>
    <xdr:sp macro="" textlink="">
      <xdr:nvSpPr>
        <xdr:cNvPr id="11" name="10 Bisel">
          <a:hlinkClick xmlns:r="http://schemas.openxmlformats.org/officeDocument/2006/relationships" r:id="rId10"/>
        </xdr:cNvPr>
        <xdr:cNvSpPr/>
      </xdr:nvSpPr>
      <xdr:spPr>
        <a:xfrm>
          <a:off x="257175" y="2257425"/>
          <a:ext cx="819150" cy="304800"/>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endParaRPr lang="es-CO"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257175</xdr:colOff>
      <xdr:row>2</xdr:row>
      <xdr:rowOff>114300</xdr:rowOff>
    </xdr:from>
    <xdr:to>
      <xdr:col>14</xdr:col>
      <xdr:colOff>723900</xdr:colOff>
      <xdr:row>5</xdr:row>
      <xdr:rowOff>152400</xdr:rowOff>
    </xdr:to>
    <xdr:sp macro="" textlink="">
      <xdr:nvSpPr>
        <xdr:cNvPr id="4" name="3 Marco">
          <a:hlinkClick xmlns:r="http://schemas.openxmlformats.org/officeDocument/2006/relationships" r:id="rId1"/>
        </xdr:cNvPr>
        <xdr:cNvSpPr/>
      </xdr:nvSpPr>
      <xdr:spPr>
        <a:xfrm>
          <a:off x="9896475" y="495300"/>
          <a:ext cx="1228725" cy="609600"/>
        </a:xfrm>
        <a:prstGeom prst="frame">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r>
            <a:rPr lang="es-CO" sz="1200" b="1">
              <a:solidFill>
                <a:srgbClr val="0033CC"/>
              </a:solidFill>
              <a:latin typeface="Arial" pitchFamily="34" charset="0"/>
              <a:cs typeface="Arial" pitchFamily="34" charset="0"/>
            </a:rPr>
            <a:t>Volver al inicio</a:t>
          </a:r>
        </a:p>
      </xdr:txBody>
    </xdr:sp>
    <xdr:clientData/>
  </xdr:twoCellAnchor>
  <xdr:twoCellAnchor>
    <xdr:from>
      <xdr:col>13</xdr:col>
      <xdr:colOff>314325</xdr:colOff>
      <xdr:row>6</xdr:row>
      <xdr:rowOff>142875</xdr:rowOff>
    </xdr:from>
    <xdr:to>
      <xdr:col>15</xdr:col>
      <xdr:colOff>152400</xdr:colOff>
      <xdr:row>9</xdr:row>
      <xdr:rowOff>0</xdr:rowOff>
    </xdr:to>
    <xdr:sp macro="" textlink="">
      <xdr:nvSpPr>
        <xdr:cNvPr id="5" name="4 Pentágono">
          <a:hlinkClick xmlns:r="http://schemas.openxmlformats.org/officeDocument/2006/relationships" r:id="rId2"/>
        </xdr:cNvPr>
        <xdr:cNvSpPr/>
      </xdr:nvSpPr>
      <xdr:spPr>
        <a:xfrm>
          <a:off x="9953625" y="1285875"/>
          <a:ext cx="1362075" cy="428625"/>
        </a:xfrm>
        <a:prstGeom prst="homePlate">
          <a:avLst/>
        </a:prstGeom>
      </xdr:spPr>
      <xdr:style>
        <a:lnRef idx="2">
          <a:schemeClr val="accent5"/>
        </a:lnRef>
        <a:fillRef idx="1">
          <a:schemeClr val="lt1"/>
        </a:fillRef>
        <a:effectRef idx="0">
          <a:schemeClr val="accent5"/>
        </a:effectRef>
        <a:fontRef idx="minor">
          <a:schemeClr val="dk1"/>
        </a:fontRef>
      </xdr:style>
      <xdr:txBody>
        <a:bodyPr vertOverflow="clip" rtlCol="0" anchor="ctr"/>
        <a:lstStyle/>
        <a:p>
          <a:pPr algn="ctr"/>
          <a:r>
            <a:rPr lang="es-CO" sz="1400" b="1">
              <a:solidFill>
                <a:schemeClr val="accent2">
                  <a:lumMod val="50000"/>
                </a:schemeClr>
              </a:solidFill>
              <a:latin typeface="Arial" pitchFamily="34" charset="0"/>
              <a:cs typeface="Arial" pitchFamily="34" charset="0"/>
            </a:rPr>
            <a:t>Siguiente</a:t>
          </a:r>
        </a:p>
      </xdr:txBody>
    </xdr:sp>
    <xdr:clientData/>
  </xdr:twoCellAnchor>
  <xdr:twoCellAnchor>
    <xdr:from>
      <xdr:col>1</xdr:col>
      <xdr:colOff>238125</xdr:colOff>
      <xdr:row>3</xdr:row>
      <xdr:rowOff>180975</xdr:rowOff>
    </xdr:from>
    <xdr:to>
      <xdr:col>12</xdr:col>
      <xdr:colOff>381000</xdr:colOff>
      <xdr:row>23</xdr:row>
      <xdr:rowOff>152401</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228600</xdr:colOff>
      <xdr:row>0</xdr:row>
      <xdr:rowOff>57150</xdr:rowOff>
    </xdr:from>
    <xdr:to>
      <xdr:col>12</xdr:col>
      <xdr:colOff>361950</xdr:colOff>
      <xdr:row>3</xdr:row>
      <xdr:rowOff>161925</xdr:rowOff>
    </xdr:to>
    <xdr:sp macro="" textlink="">
      <xdr:nvSpPr>
        <xdr:cNvPr id="9" name="8 CuadroTexto"/>
        <xdr:cNvSpPr txBox="1"/>
      </xdr:nvSpPr>
      <xdr:spPr>
        <a:xfrm>
          <a:off x="285750" y="57150"/>
          <a:ext cx="7429500"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s-CO" sz="2000" b="1" i="0" cap="none" spc="0" baseline="0">
              <a:ln w="12700">
                <a:solidFill>
                  <a:schemeClr val="tx2">
                    <a:lumMod val="40000"/>
                    <a:lumOff val="60000"/>
                  </a:schemeClr>
                </a:solidFill>
                <a:prstDash val="solid"/>
              </a:ln>
              <a:solidFill>
                <a:schemeClr val="tx2">
                  <a:lumMod val="60000"/>
                  <a:lumOff val="40000"/>
                </a:schemeClr>
              </a:solidFill>
              <a:effectLst>
                <a:outerShdw blurRad="41275" dist="20320" dir="1800000" algn="tl" rotWithShape="0">
                  <a:srgbClr val="000000">
                    <a:alpha val="40000"/>
                  </a:srgbClr>
                </a:outerShdw>
              </a:effectLst>
              <a:latin typeface="+mn-lt"/>
              <a:ea typeface="+mn-ea"/>
              <a:cs typeface="+mn-cs"/>
            </a:rPr>
            <a:t>Precio de pierna pernil con rabadilla puesta en Bogotá (US$/Kg)</a:t>
          </a:r>
          <a:endParaRPr lang="es-CO" sz="2000" b="1" cap="none" spc="0">
            <a:ln w="12700">
              <a:solidFill>
                <a:schemeClr val="tx2">
                  <a:lumMod val="40000"/>
                  <a:lumOff val="60000"/>
                </a:schemeClr>
              </a:solidFill>
              <a:prstDash val="solid"/>
            </a:ln>
            <a:solidFill>
              <a:schemeClr val="tx2">
                <a:lumMod val="60000"/>
                <a:lumOff val="40000"/>
              </a:schemeClr>
            </a:solidFill>
            <a:effectLst>
              <a:outerShdw blurRad="41275" dist="20320" dir="1800000" algn="tl" rotWithShape="0">
                <a:srgbClr val="000000">
                  <a:alpha val="40000"/>
                </a:srgb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57151</xdr:colOff>
      <xdr:row>2</xdr:row>
      <xdr:rowOff>76201</xdr:rowOff>
    </xdr:from>
    <xdr:to>
      <xdr:col>3</xdr:col>
      <xdr:colOff>1828801</xdr:colOff>
      <xdr:row>5</xdr:row>
      <xdr:rowOff>326269</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057776" y="552451"/>
          <a:ext cx="1771650" cy="1707393"/>
        </a:xfrm>
        <a:prstGeom prst="rect">
          <a:avLst/>
        </a:prstGeom>
        <a:noFill/>
        <a:ln w="1">
          <a:noFill/>
          <a:miter lim="800000"/>
          <a:headEnd/>
          <a:tailEnd/>
        </a:ln>
      </xdr:spPr>
    </xdr:pic>
    <xdr:clientData/>
  </xdr:twoCellAnchor>
  <xdr:twoCellAnchor editAs="oneCell">
    <xdr:from>
      <xdr:col>3</xdr:col>
      <xdr:colOff>142876</xdr:colOff>
      <xdr:row>6</xdr:row>
      <xdr:rowOff>114300</xdr:rowOff>
    </xdr:from>
    <xdr:to>
      <xdr:col>3</xdr:col>
      <xdr:colOff>1885098</xdr:colOff>
      <xdr:row>8</xdr:row>
      <xdr:rowOff>390525</xdr:rowOff>
    </xdr:to>
    <xdr:pic>
      <xdr:nvPicPr>
        <xdr:cNvPr id="3"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5143501" y="2533650"/>
          <a:ext cx="1742222" cy="1628775"/>
        </a:xfrm>
        <a:prstGeom prst="rect">
          <a:avLst/>
        </a:prstGeom>
        <a:noFill/>
        <a:ln w="1">
          <a:noFill/>
          <a:miter lim="800000"/>
          <a:headEnd/>
          <a:tailEnd/>
        </a:ln>
      </xdr:spPr>
    </xdr:pic>
    <xdr:clientData/>
  </xdr:twoCellAnchor>
  <xdr:twoCellAnchor>
    <xdr:from>
      <xdr:col>5</xdr:col>
      <xdr:colOff>0</xdr:colOff>
      <xdr:row>2</xdr:row>
      <xdr:rowOff>0</xdr:rowOff>
    </xdr:from>
    <xdr:to>
      <xdr:col>6</xdr:col>
      <xdr:colOff>466725</xdr:colOff>
      <xdr:row>3</xdr:row>
      <xdr:rowOff>123825</xdr:rowOff>
    </xdr:to>
    <xdr:sp macro="" textlink="">
      <xdr:nvSpPr>
        <xdr:cNvPr id="8" name="7 Marco">
          <a:hlinkClick xmlns:r="http://schemas.openxmlformats.org/officeDocument/2006/relationships" r:id="rId3"/>
        </xdr:cNvPr>
        <xdr:cNvSpPr/>
      </xdr:nvSpPr>
      <xdr:spPr>
        <a:xfrm>
          <a:off x="7696200" y="476250"/>
          <a:ext cx="1228725" cy="609600"/>
        </a:xfrm>
        <a:prstGeom prst="frame">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r>
            <a:rPr lang="es-CO" sz="1200" b="1">
              <a:solidFill>
                <a:srgbClr val="0033CC"/>
              </a:solidFill>
              <a:latin typeface="Arial" pitchFamily="34" charset="0"/>
              <a:cs typeface="Arial" pitchFamily="34" charset="0"/>
            </a:rPr>
            <a:t>Volver al inicio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38102</xdr:colOff>
      <xdr:row>2</xdr:row>
      <xdr:rowOff>57150</xdr:rowOff>
    </xdr:from>
    <xdr:to>
      <xdr:col>13</xdr:col>
      <xdr:colOff>733426</xdr:colOff>
      <xdr:row>13</xdr:row>
      <xdr:rowOff>0</xdr:rowOff>
    </xdr:to>
    <xdr:sp macro="" textlink="">
      <xdr:nvSpPr>
        <xdr:cNvPr id="2" name="1 CuadroTexto"/>
        <xdr:cNvSpPr txBox="1"/>
      </xdr:nvSpPr>
      <xdr:spPr>
        <a:xfrm>
          <a:off x="6381752" y="257175"/>
          <a:ext cx="5267324" cy="21145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s-CO" sz="1100">
              <a:ln w="3175">
                <a:noFill/>
              </a:ln>
            </a:rPr>
            <a:t>Esta cotización</a:t>
          </a:r>
          <a:r>
            <a:rPr lang="es-CO" sz="1100" baseline="0">
              <a:ln w="3175">
                <a:noFill/>
              </a:ln>
            </a:rPr>
            <a:t> esta hecha con base en un contenedor de 40 pulgadas, al cual le caben aproximandamente 25 toneladas, entonces con base en la anterior informacion, estan calculados los valores en dolares por kilo.</a:t>
          </a:r>
          <a:endParaRPr lang="es-CO" sz="1100">
            <a:ln w="3175">
              <a:noFill/>
            </a:l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638175</xdr:colOff>
      <xdr:row>4</xdr:row>
      <xdr:rowOff>9525</xdr:rowOff>
    </xdr:from>
    <xdr:to>
      <xdr:col>9</xdr:col>
      <xdr:colOff>342900</xdr:colOff>
      <xdr:row>7</xdr:row>
      <xdr:rowOff>133350</xdr:rowOff>
    </xdr:to>
    <xdr:sp macro="" textlink="">
      <xdr:nvSpPr>
        <xdr:cNvPr id="2" name="1 Marco">
          <a:hlinkClick xmlns:r="http://schemas.openxmlformats.org/officeDocument/2006/relationships" r:id="rId1"/>
        </xdr:cNvPr>
        <xdr:cNvSpPr/>
      </xdr:nvSpPr>
      <xdr:spPr>
        <a:xfrm>
          <a:off x="8915400" y="695325"/>
          <a:ext cx="1228725" cy="609600"/>
        </a:xfrm>
        <a:prstGeom prst="frame">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r>
            <a:rPr lang="es-CO" sz="1200" b="1">
              <a:solidFill>
                <a:srgbClr val="0033CC"/>
              </a:solidFill>
              <a:latin typeface="Arial" pitchFamily="34" charset="0"/>
              <a:cs typeface="Arial" pitchFamily="34" charset="0"/>
            </a:rPr>
            <a:t>Volver al inicio</a:t>
          </a:r>
        </a:p>
      </xdr:txBody>
    </xdr:sp>
    <xdr:clientData/>
  </xdr:twoCellAnchor>
  <xdr:twoCellAnchor>
    <xdr:from>
      <xdr:col>7</xdr:col>
      <xdr:colOff>657225</xdr:colOff>
      <xdr:row>8</xdr:row>
      <xdr:rowOff>152400</xdr:rowOff>
    </xdr:from>
    <xdr:to>
      <xdr:col>9</xdr:col>
      <xdr:colOff>495300</xdr:colOff>
      <xdr:row>12</xdr:row>
      <xdr:rowOff>95250</xdr:rowOff>
    </xdr:to>
    <xdr:sp macro="" textlink="">
      <xdr:nvSpPr>
        <xdr:cNvPr id="3" name="2 Pentágono">
          <a:hlinkClick xmlns:r="http://schemas.openxmlformats.org/officeDocument/2006/relationships" r:id="rId2"/>
        </xdr:cNvPr>
        <xdr:cNvSpPr/>
      </xdr:nvSpPr>
      <xdr:spPr>
        <a:xfrm>
          <a:off x="8934450" y="1485900"/>
          <a:ext cx="1362075" cy="428625"/>
        </a:xfrm>
        <a:prstGeom prst="homePlate">
          <a:avLst/>
        </a:prstGeom>
      </xdr:spPr>
      <xdr:style>
        <a:lnRef idx="2">
          <a:schemeClr val="accent5"/>
        </a:lnRef>
        <a:fillRef idx="1">
          <a:schemeClr val="lt1"/>
        </a:fillRef>
        <a:effectRef idx="0">
          <a:schemeClr val="accent5"/>
        </a:effectRef>
        <a:fontRef idx="minor">
          <a:schemeClr val="dk1"/>
        </a:fontRef>
      </xdr:style>
      <xdr:txBody>
        <a:bodyPr vertOverflow="clip" rtlCol="0" anchor="ctr"/>
        <a:lstStyle/>
        <a:p>
          <a:pPr algn="ctr"/>
          <a:r>
            <a:rPr lang="es-CO" sz="1400" b="1">
              <a:solidFill>
                <a:schemeClr val="accent2">
                  <a:lumMod val="50000"/>
                </a:schemeClr>
              </a:solidFill>
              <a:latin typeface="Arial" pitchFamily="34" charset="0"/>
              <a:cs typeface="Arial" pitchFamily="34" charset="0"/>
            </a:rPr>
            <a:t>Siguiente</a:t>
          </a:r>
        </a:p>
      </xdr:txBody>
    </xdr:sp>
    <xdr:clientData/>
  </xdr:twoCellAnchor>
  <xdr:twoCellAnchor>
    <xdr:from>
      <xdr:col>3</xdr:col>
      <xdr:colOff>9525</xdr:colOff>
      <xdr:row>32</xdr:row>
      <xdr:rowOff>38100</xdr:rowOff>
    </xdr:from>
    <xdr:to>
      <xdr:col>4</xdr:col>
      <xdr:colOff>257175</xdr:colOff>
      <xdr:row>32</xdr:row>
      <xdr:rowOff>295275</xdr:rowOff>
    </xdr:to>
    <xdr:sp macro="" textlink="">
      <xdr:nvSpPr>
        <xdr:cNvPr id="4" name="3 Rectángulo">
          <a:hlinkClick xmlns:r="http://schemas.openxmlformats.org/officeDocument/2006/relationships" r:id="rId3"/>
        </xdr:cNvPr>
        <xdr:cNvSpPr/>
      </xdr:nvSpPr>
      <xdr:spPr>
        <a:xfrm>
          <a:off x="5524500" y="4152900"/>
          <a:ext cx="1095375" cy="2571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100">
              <a:solidFill>
                <a:sysClr val="windowText" lastClr="000000"/>
              </a:solidFill>
            </a:rPr>
            <a:t>Cuadro</a:t>
          </a:r>
          <a:r>
            <a:rPr lang="es-CO" sz="1100" baseline="0">
              <a:solidFill>
                <a:sysClr val="windowText" lastClr="000000"/>
              </a:solidFill>
            </a:rPr>
            <a:t> B</a:t>
          </a:r>
          <a:endParaRPr lang="es-CO" sz="1100">
            <a:solidFill>
              <a:sysClr val="windowText" lastClr="000000"/>
            </a:solidFill>
          </a:endParaRPr>
        </a:p>
      </xdr:txBody>
    </xdr:sp>
    <xdr:clientData/>
  </xdr:twoCellAnchor>
  <xdr:twoCellAnchor>
    <xdr:from>
      <xdr:col>3</xdr:col>
      <xdr:colOff>0</xdr:colOff>
      <xdr:row>33</xdr:row>
      <xdr:rowOff>47625</xdr:rowOff>
    </xdr:from>
    <xdr:to>
      <xdr:col>4</xdr:col>
      <xdr:colOff>247650</xdr:colOff>
      <xdr:row>33</xdr:row>
      <xdr:rowOff>304800</xdr:rowOff>
    </xdr:to>
    <xdr:sp macro="" textlink="">
      <xdr:nvSpPr>
        <xdr:cNvPr id="5" name="4 Rectángulo">
          <a:hlinkClick xmlns:r="http://schemas.openxmlformats.org/officeDocument/2006/relationships" r:id="rId4"/>
        </xdr:cNvPr>
        <xdr:cNvSpPr/>
      </xdr:nvSpPr>
      <xdr:spPr>
        <a:xfrm>
          <a:off x="5514975" y="4486275"/>
          <a:ext cx="1095375" cy="2571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100">
              <a:solidFill>
                <a:sysClr val="windowText" lastClr="000000"/>
              </a:solidFill>
            </a:rPr>
            <a:t>Cuadro</a:t>
          </a:r>
          <a:r>
            <a:rPr lang="es-CO" sz="1100" baseline="0">
              <a:solidFill>
                <a:sysClr val="windowText" lastClr="000000"/>
              </a:solidFill>
            </a:rPr>
            <a:t> C</a:t>
          </a:r>
          <a:endParaRPr lang="es-CO"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368674</xdr:colOff>
      <xdr:row>19</xdr:row>
      <xdr:rowOff>12887</xdr:rowOff>
    </xdr:from>
    <xdr:to>
      <xdr:col>15</xdr:col>
      <xdr:colOff>72990</xdr:colOff>
      <xdr:row>22</xdr:row>
      <xdr:rowOff>104775</xdr:rowOff>
    </xdr:to>
    <xdr:sp macro="" textlink="">
      <xdr:nvSpPr>
        <xdr:cNvPr id="2" name="1 Marco">
          <a:hlinkClick xmlns:r="http://schemas.openxmlformats.org/officeDocument/2006/relationships" r:id="rId1"/>
        </xdr:cNvPr>
        <xdr:cNvSpPr/>
      </xdr:nvSpPr>
      <xdr:spPr>
        <a:xfrm>
          <a:off x="6140824" y="3127562"/>
          <a:ext cx="1228316" cy="577663"/>
        </a:xfrm>
        <a:prstGeom prst="frame">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r>
            <a:rPr lang="es-CO" sz="1200" b="1">
              <a:solidFill>
                <a:srgbClr val="0033CC"/>
              </a:solidFill>
              <a:latin typeface="Arial" pitchFamily="34" charset="0"/>
              <a:cs typeface="Arial" pitchFamily="34" charset="0"/>
            </a:rPr>
            <a:t>Volver al 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116449</xdr:colOff>
      <xdr:row>1</xdr:row>
      <xdr:rowOff>133145</xdr:rowOff>
    </xdr:from>
    <xdr:to>
      <xdr:col>2</xdr:col>
      <xdr:colOff>392265</xdr:colOff>
      <xdr:row>4</xdr:row>
      <xdr:rowOff>61451</xdr:rowOff>
    </xdr:to>
    <xdr:sp macro="" textlink="">
      <xdr:nvSpPr>
        <xdr:cNvPr id="2" name="1 Marco">
          <a:hlinkClick xmlns:r="http://schemas.openxmlformats.org/officeDocument/2006/relationships" r:id="rId1"/>
        </xdr:cNvPr>
        <xdr:cNvSpPr/>
      </xdr:nvSpPr>
      <xdr:spPr>
        <a:xfrm>
          <a:off x="116449" y="297016"/>
          <a:ext cx="1228316" cy="737419"/>
        </a:xfrm>
        <a:prstGeom prst="frame">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r>
            <a:rPr lang="es-CO" sz="1200" b="1">
              <a:solidFill>
                <a:srgbClr val="0033CC"/>
              </a:solidFill>
              <a:latin typeface="Arial" pitchFamily="34" charset="0"/>
              <a:cs typeface="Arial" pitchFamily="34" charset="0"/>
            </a:rPr>
            <a:t>Volver al inicio</a:t>
          </a:r>
        </a:p>
      </xdr:txBody>
    </xdr:sp>
    <xdr:clientData/>
  </xdr:twoCellAnchor>
  <xdr:twoCellAnchor>
    <xdr:from>
      <xdr:col>27</xdr:col>
      <xdr:colOff>648417</xdr:colOff>
      <xdr:row>0</xdr:row>
      <xdr:rowOff>68827</xdr:rowOff>
    </xdr:from>
    <xdr:to>
      <xdr:col>30</xdr:col>
      <xdr:colOff>486799</xdr:colOff>
      <xdr:row>1</xdr:row>
      <xdr:rowOff>194598</xdr:rowOff>
    </xdr:to>
    <xdr:sp macro="" textlink="">
      <xdr:nvSpPr>
        <xdr:cNvPr id="3" name="2 Pentágono">
          <a:hlinkClick xmlns:r="http://schemas.openxmlformats.org/officeDocument/2006/relationships" r:id="rId2"/>
        </xdr:cNvPr>
        <xdr:cNvSpPr/>
      </xdr:nvSpPr>
      <xdr:spPr>
        <a:xfrm>
          <a:off x="14710594" y="68827"/>
          <a:ext cx="2091608" cy="289642"/>
        </a:xfrm>
        <a:prstGeom prst="homePlate">
          <a:avLst/>
        </a:prstGeom>
      </xdr:spPr>
      <xdr:style>
        <a:lnRef idx="2">
          <a:schemeClr val="accent5"/>
        </a:lnRef>
        <a:fillRef idx="1">
          <a:schemeClr val="lt1"/>
        </a:fillRef>
        <a:effectRef idx="0">
          <a:schemeClr val="accent5"/>
        </a:effectRef>
        <a:fontRef idx="minor">
          <a:schemeClr val="dk1"/>
        </a:fontRef>
      </xdr:style>
      <xdr:txBody>
        <a:bodyPr vertOverflow="clip" rtlCol="0" anchor="ctr"/>
        <a:lstStyle/>
        <a:p>
          <a:pPr algn="ctr"/>
          <a:r>
            <a:rPr lang="es-CO" sz="1400" b="1">
              <a:solidFill>
                <a:schemeClr val="accent2">
                  <a:lumMod val="50000"/>
                </a:schemeClr>
              </a:solidFill>
              <a:latin typeface="Arial" pitchFamily="34" charset="0"/>
              <a:cs typeface="Arial" pitchFamily="34" charset="0"/>
            </a:rPr>
            <a:t>Siguiente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2</xdr:row>
      <xdr:rowOff>47625</xdr:rowOff>
    </xdr:from>
    <xdr:to>
      <xdr:col>13</xdr:col>
      <xdr:colOff>266700</xdr:colOff>
      <xdr:row>5</xdr:row>
      <xdr:rowOff>85725</xdr:rowOff>
    </xdr:to>
    <xdr:sp macro="" textlink="">
      <xdr:nvSpPr>
        <xdr:cNvPr id="12" name="11 Marco">
          <a:hlinkClick xmlns:r="http://schemas.openxmlformats.org/officeDocument/2006/relationships" r:id="rId1"/>
        </xdr:cNvPr>
        <xdr:cNvSpPr/>
      </xdr:nvSpPr>
      <xdr:spPr>
        <a:xfrm>
          <a:off x="9763125" y="428625"/>
          <a:ext cx="1228725" cy="609600"/>
        </a:xfrm>
        <a:prstGeom prst="frame">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r>
            <a:rPr lang="es-CO" sz="1200" b="1">
              <a:solidFill>
                <a:srgbClr val="0033CC"/>
              </a:solidFill>
              <a:latin typeface="Arial" pitchFamily="34" charset="0"/>
              <a:cs typeface="Arial" pitchFamily="34" charset="0"/>
            </a:rPr>
            <a:t>Volver al inicio</a:t>
          </a:r>
        </a:p>
      </xdr:txBody>
    </xdr:sp>
    <xdr:clientData/>
  </xdr:twoCellAnchor>
  <xdr:twoCellAnchor>
    <xdr:from>
      <xdr:col>12</xdr:col>
      <xdr:colOff>0</xdr:colOff>
      <xdr:row>6</xdr:row>
      <xdr:rowOff>57150</xdr:rowOff>
    </xdr:from>
    <xdr:to>
      <xdr:col>13</xdr:col>
      <xdr:colOff>438150</xdr:colOff>
      <xdr:row>8</xdr:row>
      <xdr:rowOff>104775</xdr:rowOff>
    </xdr:to>
    <xdr:sp macro="" textlink="">
      <xdr:nvSpPr>
        <xdr:cNvPr id="5" name="4 Pentágono">
          <a:hlinkClick xmlns:r="http://schemas.openxmlformats.org/officeDocument/2006/relationships" r:id="rId2"/>
        </xdr:cNvPr>
        <xdr:cNvSpPr/>
      </xdr:nvSpPr>
      <xdr:spPr>
        <a:xfrm>
          <a:off x="9801225" y="1200150"/>
          <a:ext cx="1362075" cy="428625"/>
        </a:xfrm>
        <a:prstGeom prst="homePlate">
          <a:avLst/>
        </a:prstGeom>
      </xdr:spPr>
      <xdr:style>
        <a:lnRef idx="2">
          <a:schemeClr val="accent5"/>
        </a:lnRef>
        <a:fillRef idx="1">
          <a:schemeClr val="lt1"/>
        </a:fillRef>
        <a:effectRef idx="0">
          <a:schemeClr val="accent5"/>
        </a:effectRef>
        <a:fontRef idx="minor">
          <a:schemeClr val="dk1"/>
        </a:fontRef>
      </xdr:style>
      <xdr:txBody>
        <a:bodyPr vertOverflow="clip" rtlCol="0" anchor="ctr"/>
        <a:lstStyle/>
        <a:p>
          <a:pPr algn="ctr"/>
          <a:r>
            <a:rPr lang="es-CO" sz="1400" b="1">
              <a:solidFill>
                <a:schemeClr val="accent2">
                  <a:lumMod val="50000"/>
                </a:schemeClr>
              </a:solidFill>
              <a:latin typeface="Arial" pitchFamily="34" charset="0"/>
              <a:cs typeface="Arial" pitchFamily="34" charset="0"/>
            </a:rPr>
            <a:t>Siguiente</a:t>
          </a:r>
        </a:p>
      </xdr:txBody>
    </xdr:sp>
    <xdr:clientData/>
  </xdr:twoCellAnchor>
  <xdr:twoCellAnchor>
    <xdr:from>
      <xdr:col>1</xdr:col>
      <xdr:colOff>9525</xdr:colOff>
      <xdr:row>3</xdr:row>
      <xdr:rowOff>47625</xdr:rowOff>
    </xdr:from>
    <xdr:to>
      <xdr:col>11</xdr:col>
      <xdr:colOff>590550</xdr:colOff>
      <xdr:row>23</xdr:row>
      <xdr:rowOff>19051</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495300</xdr:colOff>
      <xdr:row>0</xdr:row>
      <xdr:rowOff>57150</xdr:rowOff>
    </xdr:from>
    <xdr:to>
      <xdr:col>10</xdr:col>
      <xdr:colOff>600075</xdr:colOff>
      <xdr:row>2</xdr:row>
      <xdr:rowOff>123825</xdr:rowOff>
    </xdr:to>
    <xdr:sp macro="" textlink="">
      <xdr:nvSpPr>
        <xdr:cNvPr id="8" name="7 CuadroTexto"/>
        <xdr:cNvSpPr txBox="1"/>
      </xdr:nvSpPr>
      <xdr:spPr>
        <a:xfrm>
          <a:off x="552450" y="57150"/>
          <a:ext cx="6200775"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O" sz="2400" b="1" cap="none" spc="0">
              <a:ln w="12700">
                <a:solidFill>
                  <a:schemeClr val="tx2">
                    <a:lumMod val="60000"/>
                    <a:lumOff val="40000"/>
                  </a:schemeClr>
                </a:solidFill>
                <a:prstDash val="solid"/>
              </a:ln>
              <a:solidFill>
                <a:schemeClr val="tx2">
                  <a:lumMod val="60000"/>
                  <a:lumOff val="40000"/>
                </a:schemeClr>
              </a:solidFill>
              <a:effectLst>
                <a:outerShdw blurRad="41275" dist="20320" dir="1800000" algn="tl" rotWithShape="0">
                  <a:srgbClr val="000000">
                    <a:alpha val="40000"/>
                  </a:srgbClr>
                </a:outerShdw>
              </a:effectLst>
            </a:rPr>
            <a:t>Precio</a:t>
          </a:r>
          <a:r>
            <a:rPr lang="es-CO" sz="2400" b="1" cap="none" spc="0" baseline="0">
              <a:ln w="12700">
                <a:solidFill>
                  <a:schemeClr val="tx2">
                    <a:lumMod val="60000"/>
                    <a:lumOff val="40000"/>
                  </a:schemeClr>
                </a:solidFill>
                <a:prstDash val="solid"/>
              </a:ln>
              <a:solidFill>
                <a:schemeClr val="tx2">
                  <a:lumMod val="60000"/>
                  <a:lumOff val="40000"/>
                </a:schemeClr>
              </a:solidFill>
              <a:effectLst>
                <a:outerShdw blurRad="41275" dist="20320" dir="1800000" algn="tl" rotWithShape="0">
                  <a:srgbClr val="000000">
                    <a:alpha val="40000"/>
                  </a:srgbClr>
                </a:outerShdw>
              </a:effectLst>
            </a:rPr>
            <a:t> Pollo Entero: USA Vs Colombia (US$/KG)</a:t>
          </a:r>
          <a:endParaRPr lang="es-CO" sz="2400" b="1" cap="none" spc="0">
            <a:ln w="12700">
              <a:solidFill>
                <a:schemeClr val="tx2">
                  <a:lumMod val="60000"/>
                  <a:lumOff val="40000"/>
                </a:schemeClr>
              </a:solidFill>
              <a:prstDash val="solid"/>
            </a:ln>
            <a:solidFill>
              <a:schemeClr val="tx2">
                <a:lumMod val="60000"/>
                <a:lumOff val="40000"/>
              </a:schemeClr>
            </a:solidFill>
            <a:effectLst>
              <a:outerShdw blurRad="41275" dist="20320" dir="1800000" algn="tl" rotWithShape="0">
                <a:srgbClr val="000000">
                  <a:alpha val="40000"/>
                </a:srgbClr>
              </a:outerShdw>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333375</xdr:colOff>
      <xdr:row>2</xdr:row>
      <xdr:rowOff>38100</xdr:rowOff>
    </xdr:from>
    <xdr:to>
      <xdr:col>14</xdr:col>
      <xdr:colOff>38100</xdr:colOff>
      <xdr:row>5</xdr:row>
      <xdr:rowOff>76200</xdr:rowOff>
    </xdr:to>
    <xdr:sp macro="" textlink="">
      <xdr:nvSpPr>
        <xdr:cNvPr id="4" name="3 Marco">
          <a:hlinkClick xmlns:r="http://schemas.openxmlformats.org/officeDocument/2006/relationships" r:id="rId1"/>
        </xdr:cNvPr>
        <xdr:cNvSpPr/>
      </xdr:nvSpPr>
      <xdr:spPr>
        <a:xfrm>
          <a:off x="9715500" y="419100"/>
          <a:ext cx="1228725" cy="609600"/>
        </a:xfrm>
        <a:prstGeom prst="frame">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r>
            <a:rPr lang="es-CO" sz="1200" b="1">
              <a:solidFill>
                <a:srgbClr val="0033CC"/>
              </a:solidFill>
              <a:latin typeface="Arial" pitchFamily="34" charset="0"/>
              <a:cs typeface="Arial" pitchFamily="34" charset="0"/>
            </a:rPr>
            <a:t>Volver al inicio</a:t>
          </a:r>
        </a:p>
      </xdr:txBody>
    </xdr:sp>
    <xdr:clientData/>
  </xdr:twoCellAnchor>
  <xdr:twoCellAnchor>
    <xdr:from>
      <xdr:col>12</xdr:col>
      <xdr:colOff>400050</xdr:colOff>
      <xdr:row>6</xdr:row>
      <xdr:rowOff>85725</xdr:rowOff>
    </xdr:from>
    <xdr:to>
      <xdr:col>14</xdr:col>
      <xdr:colOff>238125</xdr:colOff>
      <xdr:row>8</xdr:row>
      <xdr:rowOff>133350</xdr:rowOff>
    </xdr:to>
    <xdr:sp macro="" textlink="">
      <xdr:nvSpPr>
        <xdr:cNvPr id="5" name="4 Pentágono">
          <a:hlinkClick xmlns:r="http://schemas.openxmlformats.org/officeDocument/2006/relationships" r:id="rId2"/>
        </xdr:cNvPr>
        <xdr:cNvSpPr/>
      </xdr:nvSpPr>
      <xdr:spPr>
        <a:xfrm>
          <a:off x="9782175" y="1228725"/>
          <a:ext cx="1362075" cy="428625"/>
        </a:xfrm>
        <a:prstGeom prst="homePlate">
          <a:avLst/>
        </a:prstGeom>
      </xdr:spPr>
      <xdr:style>
        <a:lnRef idx="2">
          <a:schemeClr val="accent5"/>
        </a:lnRef>
        <a:fillRef idx="1">
          <a:schemeClr val="lt1"/>
        </a:fillRef>
        <a:effectRef idx="0">
          <a:schemeClr val="accent5"/>
        </a:effectRef>
        <a:fontRef idx="minor">
          <a:schemeClr val="dk1"/>
        </a:fontRef>
      </xdr:style>
      <xdr:txBody>
        <a:bodyPr vertOverflow="clip" rtlCol="0" anchor="ctr"/>
        <a:lstStyle/>
        <a:p>
          <a:pPr algn="ctr"/>
          <a:r>
            <a:rPr lang="es-CO" sz="1400" b="1">
              <a:solidFill>
                <a:schemeClr val="accent2">
                  <a:lumMod val="50000"/>
                </a:schemeClr>
              </a:solidFill>
              <a:latin typeface="Arial" pitchFamily="34" charset="0"/>
              <a:cs typeface="Arial" pitchFamily="34" charset="0"/>
            </a:rPr>
            <a:t>Siguiente</a:t>
          </a:r>
        </a:p>
      </xdr:txBody>
    </xdr:sp>
    <xdr:clientData/>
  </xdr:twoCellAnchor>
  <xdr:twoCellAnchor>
    <xdr:from>
      <xdr:col>1</xdr:col>
      <xdr:colOff>600075</xdr:colOff>
      <xdr:row>0</xdr:row>
      <xdr:rowOff>123825</xdr:rowOff>
    </xdr:from>
    <xdr:to>
      <xdr:col>10</xdr:col>
      <xdr:colOff>104776</xdr:colOff>
      <xdr:row>3</xdr:row>
      <xdr:rowOff>0</xdr:rowOff>
    </xdr:to>
    <xdr:sp macro="" textlink="">
      <xdr:nvSpPr>
        <xdr:cNvPr id="8" name="7 CuadroTexto"/>
        <xdr:cNvSpPr txBox="1"/>
      </xdr:nvSpPr>
      <xdr:spPr>
        <a:xfrm>
          <a:off x="657225" y="123825"/>
          <a:ext cx="5781676"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O" sz="2400" b="1" cap="none" spc="0">
              <a:ln w="12700">
                <a:solidFill>
                  <a:schemeClr val="tx2">
                    <a:lumMod val="60000"/>
                    <a:lumOff val="40000"/>
                  </a:schemeClr>
                </a:solidFill>
                <a:prstDash val="solid"/>
              </a:ln>
              <a:solidFill>
                <a:schemeClr val="tx2">
                  <a:lumMod val="60000"/>
                  <a:lumOff val="40000"/>
                </a:schemeClr>
              </a:solidFill>
              <a:effectLst>
                <a:outerShdw blurRad="41275" dist="20320" dir="1800000" algn="tl" rotWithShape="0">
                  <a:srgbClr val="000000">
                    <a:alpha val="40000"/>
                  </a:srgbClr>
                </a:outerShdw>
              </a:effectLst>
            </a:rPr>
            <a:t>Precio</a:t>
          </a:r>
          <a:r>
            <a:rPr lang="es-CO" sz="2400" b="1" cap="none" spc="0" baseline="0">
              <a:ln w="12700">
                <a:solidFill>
                  <a:schemeClr val="tx2">
                    <a:lumMod val="60000"/>
                    <a:lumOff val="40000"/>
                  </a:schemeClr>
                </a:solidFill>
                <a:prstDash val="solid"/>
              </a:ln>
              <a:solidFill>
                <a:schemeClr val="tx2">
                  <a:lumMod val="60000"/>
                  <a:lumOff val="40000"/>
                </a:schemeClr>
              </a:solidFill>
              <a:effectLst>
                <a:outerShdw blurRad="41275" dist="20320" dir="1800000" algn="tl" rotWithShape="0">
                  <a:srgbClr val="000000">
                    <a:alpha val="40000"/>
                  </a:srgbClr>
                </a:outerShdw>
              </a:effectLst>
            </a:rPr>
            <a:t> Pechuga: USA Vs Colombia (US$/KG)</a:t>
          </a:r>
          <a:endParaRPr lang="es-CO" sz="2400" b="1" cap="none" spc="0">
            <a:ln w="12700">
              <a:solidFill>
                <a:schemeClr val="tx2">
                  <a:lumMod val="60000"/>
                  <a:lumOff val="40000"/>
                </a:schemeClr>
              </a:solidFill>
              <a:prstDash val="solid"/>
            </a:ln>
            <a:solidFill>
              <a:schemeClr val="tx2">
                <a:lumMod val="60000"/>
                <a:lumOff val="40000"/>
              </a:schemeClr>
            </a:solidFill>
            <a:effectLst>
              <a:outerShdw blurRad="41275" dist="20320" dir="1800000" algn="tl" rotWithShape="0">
                <a:srgbClr val="000000">
                  <a:alpha val="40000"/>
                </a:srgbClr>
              </a:outerShdw>
            </a:effectLst>
          </a:endParaRPr>
        </a:p>
      </xdr:txBody>
    </xdr:sp>
    <xdr:clientData/>
  </xdr:twoCellAnchor>
  <xdr:twoCellAnchor>
    <xdr:from>
      <xdr:col>0</xdr:col>
      <xdr:colOff>0</xdr:colOff>
      <xdr:row>3</xdr:row>
      <xdr:rowOff>95250</xdr:rowOff>
    </xdr:from>
    <xdr:to>
      <xdr:col>11</xdr:col>
      <xdr:colOff>342900</xdr:colOff>
      <xdr:row>23</xdr:row>
      <xdr:rowOff>66676</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15</xdr:col>
      <xdr:colOff>171450</xdr:colOff>
      <xdr:row>2</xdr:row>
      <xdr:rowOff>95250</xdr:rowOff>
    </xdr:from>
    <xdr:to>
      <xdr:col>16</xdr:col>
      <xdr:colOff>638175</xdr:colOff>
      <xdr:row>5</xdr:row>
      <xdr:rowOff>133350</xdr:rowOff>
    </xdr:to>
    <xdr:sp macro="" textlink="">
      <xdr:nvSpPr>
        <xdr:cNvPr id="4" name="3 Marco">
          <a:hlinkClick xmlns:r="http://schemas.openxmlformats.org/officeDocument/2006/relationships" r:id="rId1"/>
        </xdr:cNvPr>
        <xdr:cNvSpPr/>
      </xdr:nvSpPr>
      <xdr:spPr>
        <a:xfrm>
          <a:off x="9810750" y="476250"/>
          <a:ext cx="1228725" cy="609600"/>
        </a:xfrm>
        <a:prstGeom prst="frame">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r>
            <a:rPr lang="es-CO" sz="1200" b="1">
              <a:solidFill>
                <a:srgbClr val="0033CC"/>
              </a:solidFill>
              <a:latin typeface="Arial" pitchFamily="34" charset="0"/>
              <a:cs typeface="Arial" pitchFamily="34" charset="0"/>
            </a:rPr>
            <a:t>Volver al inicio</a:t>
          </a:r>
        </a:p>
      </xdr:txBody>
    </xdr:sp>
    <xdr:clientData/>
  </xdr:twoCellAnchor>
  <xdr:twoCellAnchor>
    <xdr:from>
      <xdr:col>15</xdr:col>
      <xdr:colOff>238125</xdr:colOff>
      <xdr:row>6</xdr:row>
      <xdr:rowOff>85725</xdr:rowOff>
    </xdr:from>
    <xdr:to>
      <xdr:col>17</xdr:col>
      <xdr:colOff>76200</xdr:colOff>
      <xdr:row>8</xdr:row>
      <xdr:rowOff>133350</xdr:rowOff>
    </xdr:to>
    <xdr:sp macro="" textlink="">
      <xdr:nvSpPr>
        <xdr:cNvPr id="5" name="4 Pentágono">
          <a:hlinkClick xmlns:r="http://schemas.openxmlformats.org/officeDocument/2006/relationships" r:id="rId2"/>
        </xdr:cNvPr>
        <xdr:cNvSpPr/>
      </xdr:nvSpPr>
      <xdr:spPr>
        <a:xfrm>
          <a:off x="9877425" y="1228725"/>
          <a:ext cx="1362075" cy="428625"/>
        </a:xfrm>
        <a:prstGeom prst="homePlate">
          <a:avLst/>
        </a:prstGeom>
      </xdr:spPr>
      <xdr:style>
        <a:lnRef idx="2">
          <a:schemeClr val="accent5"/>
        </a:lnRef>
        <a:fillRef idx="1">
          <a:schemeClr val="lt1"/>
        </a:fillRef>
        <a:effectRef idx="0">
          <a:schemeClr val="accent5"/>
        </a:effectRef>
        <a:fontRef idx="minor">
          <a:schemeClr val="dk1"/>
        </a:fontRef>
      </xdr:style>
      <xdr:txBody>
        <a:bodyPr vertOverflow="clip" rtlCol="0" anchor="ctr"/>
        <a:lstStyle/>
        <a:p>
          <a:pPr algn="ctr"/>
          <a:r>
            <a:rPr lang="es-CO" sz="1400" b="1">
              <a:solidFill>
                <a:schemeClr val="accent2">
                  <a:lumMod val="50000"/>
                </a:schemeClr>
              </a:solidFill>
              <a:latin typeface="Arial" pitchFamily="34" charset="0"/>
              <a:cs typeface="Arial" pitchFamily="34" charset="0"/>
            </a:rPr>
            <a:t>Siguiente</a:t>
          </a:r>
        </a:p>
      </xdr:txBody>
    </xdr:sp>
    <xdr:clientData/>
  </xdr:twoCellAnchor>
  <xdr:twoCellAnchor>
    <xdr:from>
      <xdr:col>1</xdr:col>
      <xdr:colOff>85725</xdr:colOff>
      <xdr:row>3</xdr:row>
      <xdr:rowOff>19050</xdr:rowOff>
    </xdr:from>
    <xdr:to>
      <xdr:col>12</xdr:col>
      <xdr:colOff>228600</xdr:colOff>
      <xdr:row>22</xdr:row>
      <xdr:rowOff>180976</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66675</xdr:colOff>
      <xdr:row>0</xdr:row>
      <xdr:rowOff>114300</xdr:rowOff>
    </xdr:from>
    <xdr:to>
      <xdr:col>11</xdr:col>
      <xdr:colOff>76201</xdr:colOff>
      <xdr:row>2</xdr:row>
      <xdr:rowOff>180975</xdr:rowOff>
    </xdr:to>
    <xdr:sp macro="" textlink="">
      <xdr:nvSpPr>
        <xdr:cNvPr id="8" name="7 CuadroTexto"/>
        <xdr:cNvSpPr txBox="1"/>
      </xdr:nvSpPr>
      <xdr:spPr>
        <a:xfrm>
          <a:off x="885825" y="114300"/>
          <a:ext cx="5781676"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O" sz="2400" b="1" cap="none" spc="0">
              <a:ln w="12700">
                <a:solidFill>
                  <a:schemeClr val="tx2">
                    <a:lumMod val="60000"/>
                    <a:lumOff val="40000"/>
                  </a:schemeClr>
                </a:solidFill>
                <a:prstDash val="solid"/>
              </a:ln>
              <a:solidFill>
                <a:schemeClr val="tx2">
                  <a:lumMod val="60000"/>
                  <a:lumOff val="40000"/>
                </a:schemeClr>
              </a:solidFill>
              <a:effectLst>
                <a:outerShdw blurRad="41275" dist="20320" dir="1800000" algn="tl" rotWithShape="0">
                  <a:srgbClr val="000000">
                    <a:alpha val="40000"/>
                  </a:srgbClr>
                </a:outerShdw>
              </a:effectLst>
            </a:rPr>
            <a:t>Precio</a:t>
          </a:r>
          <a:r>
            <a:rPr lang="es-CO" sz="2400" b="1" cap="none" spc="0" baseline="0">
              <a:ln w="12700">
                <a:solidFill>
                  <a:schemeClr val="tx2">
                    <a:lumMod val="60000"/>
                    <a:lumOff val="40000"/>
                  </a:schemeClr>
                </a:solidFill>
                <a:prstDash val="solid"/>
              </a:ln>
              <a:solidFill>
                <a:schemeClr val="tx2">
                  <a:lumMod val="60000"/>
                  <a:lumOff val="40000"/>
                </a:schemeClr>
              </a:solidFill>
              <a:effectLst>
                <a:outerShdw blurRad="41275" dist="20320" dir="1800000" algn="tl" rotWithShape="0">
                  <a:srgbClr val="000000">
                    <a:alpha val="40000"/>
                  </a:srgbClr>
                </a:outerShdw>
              </a:effectLst>
            </a:rPr>
            <a:t> Alas: USA Vs Colombia (US$/KG)</a:t>
          </a:r>
          <a:endParaRPr lang="es-CO" sz="2400" b="1" cap="none" spc="0">
            <a:ln w="12700">
              <a:solidFill>
                <a:schemeClr val="tx2">
                  <a:lumMod val="60000"/>
                  <a:lumOff val="40000"/>
                </a:schemeClr>
              </a:solidFill>
              <a:prstDash val="solid"/>
            </a:ln>
            <a:solidFill>
              <a:schemeClr val="tx2">
                <a:lumMod val="60000"/>
                <a:lumOff val="40000"/>
              </a:schemeClr>
            </a:solidFill>
            <a:effectLst>
              <a:outerShdw blurRad="41275" dist="20320" dir="1800000" algn="tl" rotWithShape="0">
                <a:srgbClr val="000000">
                  <a:alpha val="40000"/>
                </a:srgbClr>
              </a:outerShdw>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161925</xdr:colOff>
      <xdr:row>2</xdr:row>
      <xdr:rowOff>123825</xdr:rowOff>
    </xdr:from>
    <xdr:to>
      <xdr:col>14</xdr:col>
      <xdr:colOff>628650</xdr:colOff>
      <xdr:row>5</xdr:row>
      <xdr:rowOff>161925</xdr:rowOff>
    </xdr:to>
    <xdr:sp macro="" textlink="">
      <xdr:nvSpPr>
        <xdr:cNvPr id="4" name="3 Marco">
          <a:hlinkClick xmlns:r="http://schemas.openxmlformats.org/officeDocument/2006/relationships" r:id="rId1"/>
        </xdr:cNvPr>
        <xdr:cNvSpPr/>
      </xdr:nvSpPr>
      <xdr:spPr>
        <a:xfrm>
          <a:off x="9801225" y="504825"/>
          <a:ext cx="1228725" cy="609600"/>
        </a:xfrm>
        <a:prstGeom prst="frame">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r>
            <a:rPr lang="es-CO" sz="1200" b="1">
              <a:solidFill>
                <a:srgbClr val="0033CC"/>
              </a:solidFill>
              <a:latin typeface="Arial" pitchFamily="34" charset="0"/>
              <a:cs typeface="Arial" pitchFamily="34" charset="0"/>
            </a:rPr>
            <a:t>Volver al inicio</a:t>
          </a:r>
        </a:p>
      </xdr:txBody>
    </xdr:sp>
    <xdr:clientData/>
  </xdr:twoCellAnchor>
  <xdr:twoCellAnchor>
    <xdr:from>
      <xdr:col>13</xdr:col>
      <xdr:colOff>228600</xdr:colOff>
      <xdr:row>6</xdr:row>
      <xdr:rowOff>180975</xdr:rowOff>
    </xdr:from>
    <xdr:to>
      <xdr:col>15</xdr:col>
      <xdr:colOff>66675</xdr:colOff>
      <xdr:row>9</xdr:row>
      <xdr:rowOff>38100</xdr:rowOff>
    </xdr:to>
    <xdr:sp macro="" textlink="">
      <xdr:nvSpPr>
        <xdr:cNvPr id="5" name="4 Pentágono">
          <a:hlinkClick xmlns:r="http://schemas.openxmlformats.org/officeDocument/2006/relationships" r:id="rId2"/>
        </xdr:cNvPr>
        <xdr:cNvSpPr/>
      </xdr:nvSpPr>
      <xdr:spPr>
        <a:xfrm>
          <a:off x="9867900" y="1323975"/>
          <a:ext cx="1362075" cy="428625"/>
        </a:xfrm>
        <a:prstGeom prst="homePlate">
          <a:avLst/>
        </a:prstGeom>
      </xdr:spPr>
      <xdr:style>
        <a:lnRef idx="2">
          <a:schemeClr val="accent5"/>
        </a:lnRef>
        <a:fillRef idx="1">
          <a:schemeClr val="lt1"/>
        </a:fillRef>
        <a:effectRef idx="0">
          <a:schemeClr val="accent5"/>
        </a:effectRef>
        <a:fontRef idx="minor">
          <a:schemeClr val="dk1"/>
        </a:fontRef>
      </xdr:style>
      <xdr:txBody>
        <a:bodyPr vertOverflow="clip" rtlCol="0" anchor="ctr"/>
        <a:lstStyle/>
        <a:p>
          <a:pPr algn="ctr"/>
          <a:r>
            <a:rPr lang="es-CO" sz="1400" b="1">
              <a:solidFill>
                <a:schemeClr val="accent2">
                  <a:lumMod val="50000"/>
                </a:schemeClr>
              </a:solidFill>
              <a:latin typeface="Arial" pitchFamily="34" charset="0"/>
              <a:cs typeface="Arial" pitchFamily="34" charset="0"/>
            </a:rPr>
            <a:t>Siguiente</a:t>
          </a:r>
        </a:p>
      </xdr:txBody>
    </xdr:sp>
    <xdr:clientData/>
  </xdr:twoCellAnchor>
  <xdr:twoCellAnchor>
    <xdr:from>
      <xdr:col>1</xdr:col>
      <xdr:colOff>0</xdr:colOff>
      <xdr:row>4</xdr:row>
      <xdr:rowOff>0</xdr:rowOff>
    </xdr:from>
    <xdr:to>
      <xdr:col>12</xdr:col>
      <xdr:colOff>142875</xdr:colOff>
      <xdr:row>23</xdr:row>
      <xdr:rowOff>161926</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0</xdr:row>
      <xdr:rowOff>76200</xdr:rowOff>
    </xdr:from>
    <xdr:to>
      <xdr:col>12</xdr:col>
      <xdr:colOff>114300</xdr:colOff>
      <xdr:row>3</xdr:row>
      <xdr:rowOff>180975</xdr:rowOff>
    </xdr:to>
    <xdr:sp macro="" textlink="">
      <xdr:nvSpPr>
        <xdr:cNvPr id="8" name="7 CuadroTexto"/>
        <xdr:cNvSpPr txBox="1"/>
      </xdr:nvSpPr>
      <xdr:spPr>
        <a:xfrm>
          <a:off x="38100" y="76200"/>
          <a:ext cx="7429500"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s-CO" sz="2000" b="1" i="0" cap="none" spc="0" baseline="0">
              <a:ln w="12700">
                <a:solidFill>
                  <a:schemeClr val="tx2">
                    <a:lumMod val="40000"/>
                    <a:lumOff val="60000"/>
                  </a:schemeClr>
                </a:solidFill>
                <a:prstDash val="solid"/>
              </a:ln>
              <a:solidFill>
                <a:schemeClr val="tx2">
                  <a:lumMod val="60000"/>
                  <a:lumOff val="40000"/>
                </a:schemeClr>
              </a:solidFill>
              <a:effectLst>
                <a:outerShdw blurRad="41275" dist="20320" dir="1800000" algn="tl" rotWithShape="0">
                  <a:srgbClr val="000000">
                    <a:alpha val="40000"/>
                  </a:srgbClr>
                </a:outerShdw>
              </a:effectLst>
              <a:latin typeface="+mn-lt"/>
              <a:ea typeface="+mn-ea"/>
              <a:cs typeface="+mn-cs"/>
            </a:rPr>
            <a:t>Precio de pierna pernil sin rabadilla puesta en Bogotá (US$/Kg)</a:t>
          </a:r>
          <a:endParaRPr lang="es-CO" sz="2000" b="1" cap="none" spc="0">
            <a:ln w="12700">
              <a:solidFill>
                <a:schemeClr val="tx2">
                  <a:lumMod val="40000"/>
                  <a:lumOff val="60000"/>
                </a:schemeClr>
              </a:solidFill>
              <a:prstDash val="solid"/>
            </a:ln>
            <a:solidFill>
              <a:schemeClr val="tx2">
                <a:lumMod val="60000"/>
                <a:lumOff val="40000"/>
              </a:schemeClr>
            </a:solidFill>
            <a:effectLst>
              <a:outerShdw blurRad="41275" dist="20320" dir="1800000" algn="tl" rotWithShape="0">
                <a:srgbClr val="000000">
                  <a:alpha val="40000"/>
                </a:srgbClr>
              </a:outerShdw>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2:E18"/>
  <sheetViews>
    <sheetView workbookViewId="0"/>
  </sheetViews>
  <sheetFormatPr baseColWidth="10" defaultRowHeight="12.75"/>
  <cols>
    <col min="1" max="1" width="19.42578125" style="9" customWidth="1"/>
    <col min="2" max="2" width="23.28515625" style="9" customWidth="1"/>
    <col min="3" max="3" width="63.85546875" style="9" customWidth="1"/>
    <col min="4" max="16384" width="11.42578125" style="9"/>
  </cols>
  <sheetData>
    <row r="2" spans="1:5" ht="15.75">
      <c r="B2" s="204" t="s">
        <v>59</v>
      </c>
      <c r="C2" s="204"/>
    </row>
    <row r="3" spans="1:5" ht="15.75">
      <c r="B3" s="204" t="s">
        <v>60</v>
      </c>
      <c r="C3" s="204"/>
    </row>
    <row r="4" spans="1:5" ht="13.5" customHeight="1">
      <c r="B4" s="204" t="s">
        <v>61</v>
      </c>
      <c r="C4" s="204"/>
    </row>
    <row r="5" spans="1:5" ht="13.5" customHeight="1">
      <c r="B5" s="205" t="s">
        <v>62</v>
      </c>
      <c r="C5" s="205"/>
    </row>
    <row r="6" spans="1:5" ht="13.5" customHeight="1"/>
    <row r="7" spans="1:5" ht="13.5" customHeight="1"/>
    <row r="8" spans="1:5">
      <c r="A8" s="36" t="s">
        <v>51</v>
      </c>
      <c r="B8" s="36" t="s">
        <v>51</v>
      </c>
      <c r="C8" s="36" t="s">
        <v>55</v>
      </c>
      <c r="D8" s="41"/>
      <c r="E8" s="41"/>
    </row>
    <row r="9" spans="1:5" s="38" customFormat="1" ht="30" customHeight="1">
      <c r="A9" s="62"/>
      <c r="B9" s="66" t="s">
        <v>48</v>
      </c>
      <c r="C9" s="65" t="s">
        <v>52</v>
      </c>
    </row>
    <row r="10" spans="1:5" s="38" customFormat="1" ht="30" customHeight="1">
      <c r="A10" s="69"/>
      <c r="B10" s="70" t="s">
        <v>35</v>
      </c>
      <c r="C10" s="71" t="s">
        <v>53</v>
      </c>
    </row>
    <row r="11" spans="1:5" s="38" customFormat="1" ht="38.25" customHeight="1">
      <c r="A11" s="93"/>
      <c r="B11" s="76" t="s">
        <v>131</v>
      </c>
      <c r="C11" s="93" t="s">
        <v>130</v>
      </c>
    </row>
    <row r="12" spans="1:5" s="38" customFormat="1" ht="27.75" customHeight="1">
      <c r="A12" s="201" t="s">
        <v>54</v>
      </c>
      <c r="B12" s="202"/>
      <c r="C12" s="203"/>
    </row>
    <row r="13" spans="1:5" s="38" customFormat="1" ht="30" customHeight="1">
      <c r="A13" s="72"/>
      <c r="B13" s="73" t="s">
        <v>3</v>
      </c>
      <c r="C13" s="198" t="s">
        <v>63</v>
      </c>
    </row>
    <row r="14" spans="1:5" s="38" customFormat="1" ht="30" customHeight="1">
      <c r="A14" s="63"/>
      <c r="B14" s="67" t="s">
        <v>26</v>
      </c>
      <c r="C14" s="199"/>
    </row>
    <row r="15" spans="1:5" s="38" customFormat="1" ht="30" customHeight="1">
      <c r="A15" s="63"/>
      <c r="B15" s="67" t="s">
        <v>2</v>
      </c>
      <c r="C15" s="199"/>
    </row>
    <row r="16" spans="1:5" s="38" customFormat="1" ht="30" customHeight="1">
      <c r="A16" s="63"/>
      <c r="B16" s="67" t="s">
        <v>25</v>
      </c>
      <c r="C16" s="199"/>
    </row>
    <row r="17" spans="1:3" s="38" customFormat="1" ht="30" customHeight="1">
      <c r="A17" s="64"/>
      <c r="B17" s="68" t="s">
        <v>24</v>
      </c>
      <c r="C17" s="200"/>
    </row>
    <row r="18" spans="1:3" s="38" customFormat="1" ht="33.75" customHeight="1">
      <c r="A18" s="75"/>
      <c r="B18" s="76" t="s">
        <v>55</v>
      </c>
      <c r="C18" s="77" t="s">
        <v>64</v>
      </c>
    </row>
  </sheetData>
  <mergeCells count="6">
    <mergeCell ref="C13:C17"/>
    <mergeCell ref="A12:C12"/>
    <mergeCell ref="B2:C2"/>
    <mergeCell ref="B3:C3"/>
    <mergeCell ref="B4:C4"/>
    <mergeCell ref="B5:C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B2:J27"/>
  <sheetViews>
    <sheetView workbookViewId="0">
      <selection activeCell="P25" sqref="P25"/>
    </sheetView>
  </sheetViews>
  <sheetFormatPr baseColWidth="10" defaultRowHeight="15"/>
  <cols>
    <col min="1" max="1" width="0.85546875" style="1" customWidth="1"/>
    <col min="2" max="6" width="11.42578125" style="1"/>
    <col min="7" max="7" width="2.85546875" style="1" customWidth="1"/>
    <col min="8" max="8" width="11.42578125" style="1"/>
    <col min="9" max="9" width="3.7109375" style="1" customWidth="1"/>
    <col min="10" max="16384" width="11.42578125" style="1"/>
  </cols>
  <sheetData>
    <row r="2" spans="2:6">
      <c r="B2" s="37"/>
      <c r="C2" s="37"/>
      <c r="D2" s="37"/>
      <c r="E2" s="37"/>
      <c r="F2" s="37"/>
    </row>
    <row r="24" spans="2:10">
      <c r="B24" s="9" t="s">
        <v>33</v>
      </c>
      <c r="J24" s="9"/>
    </row>
    <row r="25" spans="2:10">
      <c r="B25" s="9" t="s">
        <v>34</v>
      </c>
      <c r="J25" s="9"/>
    </row>
    <row r="26" spans="2:10">
      <c r="B26" s="84" t="s">
        <v>142</v>
      </c>
    </row>
    <row r="27" spans="2:10">
      <c r="B27" s="84" t="s">
        <v>207</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2:E9"/>
  <sheetViews>
    <sheetView zoomScaleNormal="100" workbookViewId="0">
      <selection activeCell="C3" sqref="C3:C6"/>
    </sheetView>
  </sheetViews>
  <sheetFormatPr baseColWidth="10" defaultRowHeight="12.75"/>
  <cols>
    <col min="1" max="1" width="13.85546875" style="2" customWidth="1"/>
    <col min="2" max="2" width="16.85546875" style="2" customWidth="1"/>
    <col min="3" max="3" width="44.28515625" style="2" customWidth="1"/>
    <col min="4" max="4" width="29" style="2" customWidth="1"/>
    <col min="5" max="252" width="11.42578125" style="2"/>
    <col min="253" max="253" width="13.85546875" style="2" customWidth="1"/>
    <col min="254" max="254" width="29.140625" style="2" customWidth="1"/>
    <col min="255" max="255" width="44.28515625" style="2" customWidth="1"/>
    <col min="256" max="256" width="34.42578125" style="2" customWidth="1"/>
    <col min="257" max="508" width="11.42578125" style="2"/>
    <col min="509" max="509" width="13.85546875" style="2" customWidth="1"/>
    <col min="510" max="510" width="29.140625" style="2" customWidth="1"/>
    <col min="511" max="511" width="44.28515625" style="2" customWidth="1"/>
    <col min="512" max="512" width="34.42578125" style="2" customWidth="1"/>
    <col min="513" max="764" width="11.42578125" style="2"/>
    <col min="765" max="765" width="13.85546875" style="2" customWidth="1"/>
    <col min="766" max="766" width="29.140625" style="2" customWidth="1"/>
    <col min="767" max="767" width="44.28515625" style="2" customWidth="1"/>
    <col min="768" max="768" width="34.42578125" style="2" customWidth="1"/>
    <col min="769" max="1020" width="11.42578125" style="2"/>
    <col min="1021" max="1021" width="13.85546875" style="2" customWidth="1"/>
    <col min="1022" max="1022" width="29.140625" style="2" customWidth="1"/>
    <col min="1023" max="1023" width="44.28515625" style="2" customWidth="1"/>
    <col min="1024" max="1024" width="34.42578125" style="2" customWidth="1"/>
    <col min="1025" max="1276" width="11.42578125" style="2"/>
    <col min="1277" max="1277" width="13.85546875" style="2" customWidth="1"/>
    <col min="1278" max="1278" width="29.140625" style="2" customWidth="1"/>
    <col min="1279" max="1279" width="44.28515625" style="2" customWidth="1"/>
    <col min="1280" max="1280" width="34.42578125" style="2" customWidth="1"/>
    <col min="1281" max="1532" width="11.42578125" style="2"/>
    <col min="1533" max="1533" width="13.85546875" style="2" customWidth="1"/>
    <col min="1534" max="1534" width="29.140625" style="2" customWidth="1"/>
    <col min="1535" max="1535" width="44.28515625" style="2" customWidth="1"/>
    <col min="1536" max="1536" width="34.42578125" style="2" customWidth="1"/>
    <col min="1537" max="1788" width="11.42578125" style="2"/>
    <col min="1789" max="1789" width="13.85546875" style="2" customWidth="1"/>
    <col min="1790" max="1790" width="29.140625" style="2" customWidth="1"/>
    <col min="1791" max="1791" width="44.28515625" style="2" customWidth="1"/>
    <col min="1792" max="1792" width="34.42578125" style="2" customWidth="1"/>
    <col min="1793" max="2044" width="11.42578125" style="2"/>
    <col min="2045" max="2045" width="13.85546875" style="2" customWidth="1"/>
    <col min="2046" max="2046" width="29.140625" style="2" customWidth="1"/>
    <col min="2047" max="2047" width="44.28515625" style="2" customWidth="1"/>
    <col min="2048" max="2048" width="34.42578125" style="2" customWidth="1"/>
    <col min="2049" max="2300" width="11.42578125" style="2"/>
    <col min="2301" max="2301" width="13.85546875" style="2" customWidth="1"/>
    <col min="2302" max="2302" width="29.140625" style="2" customWidth="1"/>
    <col min="2303" max="2303" width="44.28515625" style="2" customWidth="1"/>
    <col min="2304" max="2304" width="34.42578125" style="2" customWidth="1"/>
    <col min="2305" max="2556" width="11.42578125" style="2"/>
    <col min="2557" max="2557" width="13.85546875" style="2" customWidth="1"/>
    <col min="2558" max="2558" width="29.140625" style="2" customWidth="1"/>
    <col min="2559" max="2559" width="44.28515625" style="2" customWidth="1"/>
    <col min="2560" max="2560" width="34.42578125" style="2" customWidth="1"/>
    <col min="2561" max="2812" width="11.42578125" style="2"/>
    <col min="2813" max="2813" width="13.85546875" style="2" customWidth="1"/>
    <col min="2814" max="2814" width="29.140625" style="2" customWidth="1"/>
    <col min="2815" max="2815" width="44.28515625" style="2" customWidth="1"/>
    <col min="2816" max="2816" width="34.42578125" style="2" customWidth="1"/>
    <col min="2817" max="3068" width="11.42578125" style="2"/>
    <col min="3069" max="3069" width="13.85546875" style="2" customWidth="1"/>
    <col min="3070" max="3070" width="29.140625" style="2" customWidth="1"/>
    <col min="3071" max="3071" width="44.28515625" style="2" customWidth="1"/>
    <col min="3072" max="3072" width="34.42578125" style="2" customWidth="1"/>
    <col min="3073" max="3324" width="11.42578125" style="2"/>
    <col min="3325" max="3325" width="13.85546875" style="2" customWidth="1"/>
    <col min="3326" max="3326" width="29.140625" style="2" customWidth="1"/>
    <col min="3327" max="3327" width="44.28515625" style="2" customWidth="1"/>
    <col min="3328" max="3328" width="34.42578125" style="2" customWidth="1"/>
    <col min="3329" max="3580" width="11.42578125" style="2"/>
    <col min="3581" max="3581" width="13.85546875" style="2" customWidth="1"/>
    <col min="3582" max="3582" width="29.140625" style="2" customWidth="1"/>
    <col min="3583" max="3583" width="44.28515625" style="2" customWidth="1"/>
    <col min="3584" max="3584" width="34.42578125" style="2" customWidth="1"/>
    <col min="3585" max="3836" width="11.42578125" style="2"/>
    <col min="3837" max="3837" width="13.85546875" style="2" customWidth="1"/>
    <col min="3838" max="3838" width="29.140625" style="2" customWidth="1"/>
    <col min="3839" max="3839" width="44.28515625" style="2" customWidth="1"/>
    <col min="3840" max="3840" width="34.42578125" style="2" customWidth="1"/>
    <col min="3841" max="4092" width="11.42578125" style="2"/>
    <col min="4093" max="4093" width="13.85546875" style="2" customWidth="1"/>
    <col min="4094" max="4094" width="29.140625" style="2" customWidth="1"/>
    <col min="4095" max="4095" width="44.28515625" style="2" customWidth="1"/>
    <col min="4096" max="4096" width="34.42578125" style="2" customWidth="1"/>
    <col min="4097" max="4348" width="11.42578125" style="2"/>
    <col min="4349" max="4349" width="13.85546875" style="2" customWidth="1"/>
    <col min="4350" max="4350" width="29.140625" style="2" customWidth="1"/>
    <col min="4351" max="4351" width="44.28515625" style="2" customWidth="1"/>
    <col min="4352" max="4352" width="34.42578125" style="2" customWidth="1"/>
    <col min="4353" max="4604" width="11.42578125" style="2"/>
    <col min="4605" max="4605" width="13.85546875" style="2" customWidth="1"/>
    <col min="4606" max="4606" width="29.140625" style="2" customWidth="1"/>
    <col min="4607" max="4607" width="44.28515625" style="2" customWidth="1"/>
    <col min="4608" max="4608" width="34.42578125" style="2" customWidth="1"/>
    <col min="4609" max="4860" width="11.42578125" style="2"/>
    <col min="4861" max="4861" width="13.85546875" style="2" customWidth="1"/>
    <col min="4862" max="4862" width="29.140625" style="2" customWidth="1"/>
    <col min="4863" max="4863" width="44.28515625" style="2" customWidth="1"/>
    <col min="4864" max="4864" width="34.42578125" style="2" customWidth="1"/>
    <col min="4865" max="5116" width="11.42578125" style="2"/>
    <col min="5117" max="5117" width="13.85546875" style="2" customWidth="1"/>
    <col min="5118" max="5118" width="29.140625" style="2" customWidth="1"/>
    <col min="5119" max="5119" width="44.28515625" style="2" customWidth="1"/>
    <col min="5120" max="5120" width="34.42578125" style="2" customWidth="1"/>
    <col min="5121" max="5372" width="11.42578125" style="2"/>
    <col min="5373" max="5373" width="13.85546875" style="2" customWidth="1"/>
    <col min="5374" max="5374" width="29.140625" style="2" customWidth="1"/>
    <col min="5375" max="5375" width="44.28515625" style="2" customWidth="1"/>
    <col min="5376" max="5376" width="34.42578125" style="2" customWidth="1"/>
    <col min="5377" max="5628" width="11.42578125" style="2"/>
    <col min="5629" max="5629" width="13.85546875" style="2" customWidth="1"/>
    <col min="5630" max="5630" width="29.140625" style="2" customWidth="1"/>
    <col min="5631" max="5631" width="44.28515625" style="2" customWidth="1"/>
    <col min="5632" max="5632" width="34.42578125" style="2" customWidth="1"/>
    <col min="5633" max="5884" width="11.42578125" style="2"/>
    <col min="5885" max="5885" width="13.85546875" style="2" customWidth="1"/>
    <col min="5886" max="5886" width="29.140625" style="2" customWidth="1"/>
    <col min="5887" max="5887" width="44.28515625" style="2" customWidth="1"/>
    <col min="5888" max="5888" width="34.42578125" style="2" customWidth="1"/>
    <col min="5889" max="6140" width="11.42578125" style="2"/>
    <col min="6141" max="6141" width="13.85546875" style="2" customWidth="1"/>
    <col min="6142" max="6142" width="29.140625" style="2" customWidth="1"/>
    <col min="6143" max="6143" width="44.28515625" style="2" customWidth="1"/>
    <col min="6144" max="6144" width="34.42578125" style="2" customWidth="1"/>
    <col min="6145" max="6396" width="11.42578125" style="2"/>
    <col min="6397" max="6397" width="13.85546875" style="2" customWidth="1"/>
    <col min="6398" max="6398" width="29.140625" style="2" customWidth="1"/>
    <col min="6399" max="6399" width="44.28515625" style="2" customWidth="1"/>
    <col min="6400" max="6400" width="34.42578125" style="2" customWidth="1"/>
    <col min="6401" max="6652" width="11.42578125" style="2"/>
    <col min="6653" max="6653" width="13.85546875" style="2" customWidth="1"/>
    <col min="6654" max="6654" width="29.140625" style="2" customWidth="1"/>
    <col min="6655" max="6655" width="44.28515625" style="2" customWidth="1"/>
    <col min="6656" max="6656" width="34.42578125" style="2" customWidth="1"/>
    <col min="6657" max="6908" width="11.42578125" style="2"/>
    <col min="6909" max="6909" width="13.85546875" style="2" customWidth="1"/>
    <col min="6910" max="6910" width="29.140625" style="2" customWidth="1"/>
    <col min="6911" max="6911" width="44.28515625" style="2" customWidth="1"/>
    <col min="6912" max="6912" width="34.42578125" style="2" customWidth="1"/>
    <col min="6913" max="7164" width="11.42578125" style="2"/>
    <col min="7165" max="7165" width="13.85546875" style="2" customWidth="1"/>
    <col min="7166" max="7166" width="29.140625" style="2" customWidth="1"/>
    <col min="7167" max="7167" width="44.28515625" style="2" customWidth="1"/>
    <col min="7168" max="7168" width="34.42578125" style="2" customWidth="1"/>
    <col min="7169" max="7420" width="11.42578125" style="2"/>
    <col min="7421" max="7421" width="13.85546875" style="2" customWidth="1"/>
    <col min="7422" max="7422" width="29.140625" style="2" customWidth="1"/>
    <col min="7423" max="7423" width="44.28515625" style="2" customWidth="1"/>
    <col min="7424" max="7424" width="34.42578125" style="2" customWidth="1"/>
    <col min="7425" max="7676" width="11.42578125" style="2"/>
    <col min="7677" max="7677" width="13.85546875" style="2" customWidth="1"/>
    <col min="7678" max="7678" width="29.140625" style="2" customWidth="1"/>
    <col min="7679" max="7679" width="44.28515625" style="2" customWidth="1"/>
    <col min="7680" max="7680" width="34.42578125" style="2" customWidth="1"/>
    <col min="7681" max="7932" width="11.42578125" style="2"/>
    <col min="7933" max="7933" width="13.85546875" style="2" customWidth="1"/>
    <col min="7934" max="7934" width="29.140625" style="2" customWidth="1"/>
    <col min="7935" max="7935" width="44.28515625" style="2" customWidth="1"/>
    <col min="7936" max="7936" width="34.42578125" style="2" customWidth="1"/>
    <col min="7937" max="8188" width="11.42578125" style="2"/>
    <col min="8189" max="8189" width="13.85546875" style="2" customWidth="1"/>
    <col min="8190" max="8190" width="29.140625" style="2" customWidth="1"/>
    <col min="8191" max="8191" width="44.28515625" style="2" customWidth="1"/>
    <col min="8192" max="8192" width="34.42578125" style="2" customWidth="1"/>
    <col min="8193" max="8444" width="11.42578125" style="2"/>
    <col min="8445" max="8445" width="13.85546875" style="2" customWidth="1"/>
    <col min="8446" max="8446" width="29.140625" style="2" customWidth="1"/>
    <col min="8447" max="8447" width="44.28515625" style="2" customWidth="1"/>
    <col min="8448" max="8448" width="34.42578125" style="2" customWidth="1"/>
    <col min="8449" max="8700" width="11.42578125" style="2"/>
    <col min="8701" max="8701" width="13.85546875" style="2" customWidth="1"/>
    <col min="8702" max="8702" width="29.140625" style="2" customWidth="1"/>
    <col min="8703" max="8703" width="44.28515625" style="2" customWidth="1"/>
    <col min="8704" max="8704" width="34.42578125" style="2" customWidth="1"/>
    <col min="8705" max="8956" width="11.42578125" style="2"/>
    <col min="8957" max="8957" width="13.85546875" style="2" customWidth="1"/>
    <col min="8958" max="8958" width="29.140625" style="2" customWidth="1"/>
    <col min="8959" max="8959" width="44.28515625" style="2" customWidth="1"/>
    <col min="8960" max="8960" width="34.42578125" style="2" customWidth="1"/>
    <col min="8961" max="9212" width="11.42578125" style="2"/>
    <col min="9213" max="9213" width="13.85546875" style="2" customWidth="1"/>
    <col min="9214" max="9214" width="29.140625" style="2" customWidth="1"/>
    <col min="9215" max="9215" width="44.28515625" style="2" customWidth="1"/>
    <col min="9216" max="9216" width="34.42578125" style="2" customWidth="1"/>
    <col min="9217" max="9468" width="11.42578125" style="2"/>
    <col min="9469" max="9469" width="13.85546875" style="2" customWidth="1"/>
    <col min="9470" max="9470" width="29.140625" style="2" customWidth="1"/>
    <col min="9471" max="9471" width="44.28515625" style="2" customWidth="1"/>
    <col min="9472" max="9472" width="34.42578125" style="2" customWidth="1"/>
    <col min="9473" max="9724" width="11.42578125" style="2"/>
    <col min="9725" max="9725" width="13.85546875" style="2" customWidth="1"/>
    <col min="9726" max="9726" width="29.140625" style="2" customWidth="1"/>
    <col min="9727" max="9727" width="44.28515625" style="2" customWidth="1"/>
    <col min="9728" max="9728" width="34.42578125" style="2" customWidth="1"/>
    <col min="9729" max="9980" width="11.42578125" style="2"/>
    <col min="9981" max="9981" width="13.85546875" style="2" customWidth="1"/>
    <col min="9982" max="9982" width="29.140625" style="2" customWidth="1"/>
    <col min="9983" max="9983" width="44.28515625" style="2" customWidth="1"/>
    <col min="9984" max="9984" width="34.42578125" style="2" customWidth="1"/>
    <col min="9985" max="10236" width="11.42578125" style="2"/>
    <col min="10237" max="10237" width="13.85546875" style="2" customWidth="1"/>
    <col min="10238" max="10238" width="29.140625" style="2" customWidth="1"/>
    <col min="10239" max="10239" width="44.28515625" style="2" customWidth="1"/>
    <col min="10240" max="10240" width="34.42578125" style="2" customWidth="1"/>
    <col min="10241" max="10492" width="11.42578125" style="2"/>
    <col min="10493" max="10493" width="13.85546875" style="2" customWidth="1"/>
    <col min="10494" max="10494" width="29.140625" style="2" customWidth="1"/>
    <col min="10495" max="10495" width="44.28515625" style="2" customWidth="1"/>
    <col min="10496" max="10496" width="34.42578125" style="2" customWidth="1"/>
    <col min="10497" max="10748" width="11.42578125" style="2"/>
    <col min="10749" max="10749" width="13.85546875" style="2" customWidth="1"/>
    <col min="10750" max="10750" width="29.140625" style="2" customWidth="1"/>
    <col min="10751" max="10751" width="44.28515625" style="2" customWidth="1"/>
    <col min="10752" max="10752" width="34.42578125" style="2" customWidth="1"/>
    <col min="10753" max="11004" width="11.42578125" style="2"/>
    <col min="11005" max="11005" width="13.85546875" style="2" customWidth="1"/>
    <col min="11006" max="11006" width="29.140625" style="2" customWidth="1"/>
    <col min="11007" max="11007" width="44.28515625" style="2" customWidth="1"/>
    <col min="11008" max="11008" width="34.42578125" style="2" customWidth="1"/>
    <col min="11009" max="11260" width="11.42578125" style="2"/>
    <col min="11261" max="11261" width="13.85546875" style="2" customWidth="1"/>
    <col min="11262" max="11262" width="29.140625" style="2" customWidth="1"/>
    <col min="11263" max="11263" width="44.28515625" style="2" customWidth="1"/>
    <col min="11264" max="11264" width="34.42578125" style="2" customWidth="1"/>
    <col min="11265" max="11516" width="11.42578125" style="2"/>
    <col min="11517" max="11517" width="13.85546875" style="2" customWidth="1"/>
    <col min="11518" max="11518" width="29.140625" style="2" customWidth="1"/>
    <col min="11519" max="11519" width="44.28515625" style="2" customWidth="1"/>
    <col min="11520" max="11520" width="34.42578125" style="2" customWidth="1"/>
    <col min="11521" max="11772" width="11.42578125" style="2"/>
    <col min="11773" max="11773" width="13.85546875" style="2" customWidth="1"/>
    <col min="11774" max="11774" width="29.140625" style="2" customWidth="1"/>
    <col min="11775" max="11775" width="44.28515625" style="2" customWidth="1"/>
    <col min="11776" max="11776" width="34.42578125" style="2" customWidth="1"/>
    <col min="11777" max="12028" width="11.42578125" style="2"/>
    <col min="12029" max="12029" width="13.85546875" style="2" customWidth="1"/>
    <col min="12030" max="12030" width="29.140625" style="2" customWidth="1"/>
    <col min="12031" max="12031" width="44.28515625" style="2" customWidth="1"/>
    <col min="12032" max="12032" width="34.42578125" style="2" customWidth="1"/>
    <col min="12033" max="12284" width="11.42578125" style="2"/>
    <col min="12285" max="12285" width="13.85546875" style="2" customWidth="1"/>
    <col min="12286" max="12286" width="29.140625" style="2" customWidth="1"/>
    <col min="12287" max="12287" width="44.28515625" style="2" customWidth="1"/>
    <col min="12288" max="12288" width="34.42578125" style="2" customWidth="1"/>
    <col min="12289" max="12540" width="11.42578125" style="2"/>
    <col min="12541" max="12541" width="13.85546875" style="2" customWidth="1"/>
    <col min="12542" max="12542" width="29.140625" style="2" customWidth="1"/>
    <col min="12543" max="12543" width="44.28515625" style="2" customWidth="1"/>
    <col min="12544" max="12544" width="34.42578125" style="2" customWidth="1"/>
    <col min="12545" max="12796" width="11.42578125" style="2"/>
    <col min="12797" max="12797" width="13.85546875" style="2" customWidth="1"/>
    <col min="12798" max="12798" width="29.140625" style="2" customWidth="1"/>
    <col min="12799" max="12799" width="44.28515625" style="2" customWidth="1"/>
    <col min="12800" max="12800" width="34.42578125" style="2" customWidth="1"/>
    <col min="12801" max="13052" width="11.42578125" style="2"/>
    <col min="13053" max="13053" width="13.85546875" style="2" customWidth="1"/>
    <col min="13054" max="13054" width="29.140625" style="2" customWidth="1"/>
    <col min="13055" max="13055" width="44.28515625" style="2" customWidth="1"/>
    <col min="13056" max="13056" width="34.42578125" style="2" customWidth="1"/>
    <col min="13057" max="13308" width="11.42578125" style="2"/>
    <col min="13309" max="13309" width="13.85546875" style="2" customWidth="1"/>
    <col min="13310" max="13310" width="29.140625" style="2" customWidth="1"/>
    <col min="13311" max="13311" width="44.28515625" style="2" customWidth="1"/>
    <col min="13312" max="13312" width="34.42578125" style="2" customWidth="1"/>
    <col min="13313" max="13564" width="11.42578125" style="2"/>
    <col min="13565" max="13565" width="13.85546875" style="2" customWidth="1"/>
    <col min="13566" max="13566" width="29.140625" style="2" customWidth="1"/>
    <col min="13567" max="13567" width="44.28515625" style="2" customWidth="1"/>
    <col min="13568" max="13568" width="34.42578125" style="2" customWidth="1"/>
    <col min="13569" max="13820" width="11.42578125" style="2"/>
    <col min="13821" max="13821" width="13.85546875" style="2" customWidth="1"/>
    <col min="13822" max="13822" width="29.140625" style="2" customWidth="1"/>
    <col min="13823" max="13823" width="44.28515625" style="2" customWidth="1"/>
    <col min="13824" max="13824" width="34.42578125" style="2" customWidth="1"/>
    <col min="13825" max="14076" width="11.42578125" style="2"/>
    <col min="14077" max="14077" width="13.85546875" style="2" customWidth="1"/>
    <col min="14078" max="14078" width="29.140625" style="2" customWidth="1"/>
    <col min="14079" max="14079" width="44.28515625" style="2" customWidth="1"/>
    <col min="14080" max="14080" width="34.42578125" style="2" customWidth="1"/>
    <col min="14081" max="14332" width="11.42578125" style="2"/>
    <col min="14333" max="14333" width="13.85546875" style="2" customWidth="1"/>
    <col min="14334" max="14334" width="29.140625" style="2" customWidth="1"/>
    <col min="14335" max="14335" width="44.28515625" style="2" customWidth="1"/>
    <col min="14336" max="14336" width="34.42578125" style="2" customWidth="1"/>
    <col min="14337" max="14588" width="11.42578125" style="2"/>
    <col min="14589" max="14589" width="13.85546875" style="2" customWidth="1"/>
    <col min="14590" max="14590" width="29.140625" style="2" customWidth="1"/>
    <col min="14591" max="14591" width="44.28515625" style="2" customWidth="1"/>
    <col min="14592" max="14592" width="34.42578125" style="2" customWidth="1"/>
    <col min="14593" max="14844" width="11.42578125" style="2"/>
    <col min="14845" max="14845" width="13.85546875" style="2" customWidth="1"/>
    <col min="14846" max="14846" width="29.140625" style="2" customWidth="1"/>
    <col min="14847" max="14847" width="44.28515625" style="2" customWidth="1"/>
    <col min="14848" max="14848" width="34.42578125" style="2" customWidth="1"/>
    <col min="14849" max="15100" width="11.42578125" style="2"/>
    <col min="15101" max="15101" width="13.85546875" style="2" customWidth="1"/>
    <col min="15102" max="15102" width="29.140625" style="2" customWidth="1"/>
    <col min="15103" max="15103" width="44.28515625" style="2" customWidth="1"/>
    <col min="15104" max="15104" width="34.42578125" style="2" customWidth="1"/>
    <col min="15105" max="15356" width="11.42578125" style="2"/>
    <col min="15357" max="15357" width="13.85546875" style="2" customWidth="1"/>
    <col min="15358" max="15358" width="29.140625" style="2" customWidth="1"/>
    <col min="15359" max="15359" width="44.28515625" style="2" customWidth="1"/>
    <col min="15360" max="15360" width="34.42578125" style="2" customWidth="1"/>
    <col min="15361" max="15612" width="11.42578125" style="2"/>
    <col min="15613" max="15613" width="13.85546875" style="2" customWidth="1"/>
    <col min="15614" max="15614" width="29.140625" style="2" customWidth="1"/>
    <col min="15615" max="15615" width="44.28515625" style="2" customWidth="1"/>
    <col min="15616" max="15616" width="34.42578125" style="2" customWidth="1"/>
    <col min="15617" max="15868" width="11.42578125" style="2"/>
    <col min="15869" max="15869" width="13.85546875" style="2" customWidth="1"/>
    <col min="15870" max="15870" width="29.140625" style="2" customWidth="1"/>
    <col min="15871" max="15871" width="44.28515625" style="2" customWidth="1"/>
    <col min="15872" max="15872" width="34.42578125" style="2" customWidth="1"/>
    <col min="15873" max="16124" width="11.42578125" style="2"/>
    <col min="16125" max="16125" width="13.85546875" style="2" customWidth="1"/>
    <col min="16126" max="16126" width="29.140625" style="2" customWidth="1"/>
    <col min="16127" max="16127" width="44.28515625" style="2" customWidth="1"/>
    <col min="16128" max="16128" width="34.42578125" style="2" customWidth="1"/>
    <col min="16129" max="16384" width="11.42578125" style="2"/>
  </cols>
  <sheetData>
    <row r="2" spans="1:5" ht="24.75" customHeight="1">
      <c r="A2" s="300" t="s">
        <v>49</v>
      </c>
      <c r="B2" s="301"/>
      <c r="C2" s="301"/>
      <c r="D2" s="301"/>
      <c r="E2" s="60"/>
    </row>
    <row r="3" spans="1:5" s="43" customFormat="1" ht="38.25" customHeight="1">
      <c r="A3" s="302" t="s">
        <v>36</v>
      </c>
      <c r="B3" s="305" t="s">
        <v>37</v>
      </c>
      <c r="C3" s="305" t="s">
        <v>43</v>
      </c>
      <c r="D3" s="42"/>
      <c r="E3" s="61"/>
    </row>
    <row r="4" spans="1:5" s="43" customFormat="1" ht="38.25" customHeight="1">
      <c r="A4" s="303"/>
      <c r="B4" s="306"/>
      <c r="C4" s="306"/>
      <c r="D4" s="44"/>
      <c r="E4" s="61"/>
    </row>
    <row r="5" spans="1:5" s="43" customFormat="1" ht="38.25" customHeight="1">
      <c r="A5" s="303"/>
      <c r="B5" s="306"/>
      <c r="C5" s="306"/>
      <c r="D5" s="44"/>
      <c r="E5" s="61"/>
    </row>
    <row r="6" spans="1:5" s="43" customFormat="1" ht="38.25" customHeight="1">
      <c r="A6" s="304"/>
      <c r="B6" s="307"/>
      <c r="C6" s="307"/>
      <c r="D6" s="45"/>
      <c r="E6" s="61"/>
    </row>
    <row r="7" spans="1:5" s="43" customFormat="1" ht="53.25" customHeight="1">
      <c r="A7" s="46" t="s">
        <v>44</v>
      </c>
      <c r="B7" s="47" t="s">
        <v>38</v>
      </c>
      <c r="C7" s="47" t="s">
        <v>45</v>
      </c>
      <c r="D7" s="42"/>
      <c r="E7" s="61"/>
    </row>
    <row r="8" spans="1:5" s="43" customFormat="1" ht="53.25" customHeight="1">
      <c r="A8" s="48" t="s">
        <v>39</v>
      </c>
      <c r="B8" s="49" t="s">
        <v>40</v>
      </c>
      <c r="C8" s="49" t="s">
        <v>46</v>
      </c>
      <c r="D8" s="44"/>
      <c r="E8" s="61"/>
    </row>
    <row r="9" spans="1:5" s="43" customFormat="1" ht="53.25" customHeight="1">
      <c r="A9" s="50" t="s">
        <v>41</v>
      </c>
      <c r="B9" s="51" t="s">
        <v>42</v>
      </c>
      <c r="C9" s="51" t="s">
        <v>47</v>
      </c>
      <c r="D9" s="45"/>
      <c r="E9" s="61"/>
    </row>
  </sheetData>
  <mergeCells count="4">
    <mergeCell ref="A2:D2"/>
    <mergeCell ref="A3:A6"/>
    <mergeCell ref="B3:B6"/>
    <mergeCell ref="C3:C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I37"/>
  <sheetViews>
    <sheetView showGridLines="0" topLeftCell="A4" workbookViewId="0">
      <selection activeCell="G32" sqref="G32"/>
    </sheetView>
  </sheetViews>
  <sheetFormatPr baseColWidth="10" defaultRowHeight="15"/>
  <cols>
    <col min="2" max="2" width="17" customWidth="1"/>
    <col min="5" max="5" width="12.42578125" customWidth="1"/>
    <col min="6" max="6" width="19.7109375" customWidth="1"/>
    <col min="7" max="7" width="17.28515625" customWidth="1"/>
  </cols>
  <sheetData>
    <row r="1" spans="1:9">
      <c r="A1" s="254" t="s">
        <v>172</v>
      </c>
      <c r="B1" s="255"/>
      <c r="C1" s="161">
        <v>25</v>
      </c>
    </row>
    <row r="2" spans="1:9" ht="15.75" thickBot="1">
      <c r="A2" s="130"/>
      <c r="B2" s="130"/>
      <c r="C2" s="130"/>
      <c r="D2" s="130"/>
      <c r="E2" s="130"/>
      <c r="F2" s="130"/>
      <c r="G2" s="130"/>
    </row>
    <row r="3" spans="1:9">
      <c r="A3" s="209"/>
      <c r="B3" s="210"/>
      <c r="C3" s="215" t="s">
        <v>143</v>
      </c>
      <c r="D3" s="216"/>
      <c r="E3" s="216"/>
      <c r="F3" s="217"/>
      <c r="G3" s="131"/>
    </row>
    <row r="4" spans="1:9">
      <c r="A4" s="211"/>
      <c r="B4" s="212"/>
      <c r="C4" s="218"/>
      <c r="D4" s="218"/>
      <c r="E4" s="218"/>
      <c r="F4" s="219"/>
      <c r="G4" s="132"/>
    </row>
    <row r="5" spans="1:9">
      <c r="A5" s="211"/>
      <c r="B5" s="212"/>
      <c r="C5" s="218"/>
      <c r="D5" s="218"/>
      <c r="E5" s="218"/>
      <c r="F5" s="219"/>
      <c r="G5" s="132"/>
    </row>
    <row r="6" spans="1:9" ht="15.75" thickBot="1">
      <c r="A6" s="213"/>
      <c r="B6" s="214"/>
      <c r="C6" s="220"/>
      <c r="D6" s="220"/>
      <c r="E6" s="220"/>
      <c r="F6" s="221"/>
      <c r="G6" s="133"/>
    </row>
    <row r="7" spans="1:9" ht="15.75" thickBot="1">
      <c r="A7" s="222" t="s">
        <v>144</v>
      </c>
      <c r="B7" s="223"/>
      <c r="C7" s="224"/>
      <c r="D7" s="225">
        <f ca="1">+TODAY()</f>
        <v>41991</v>
      </c>
      <c r="E7" s="226"/>
      <c r="F7" s="226"/>
      <c r="G7" s="227"/>
    </row>
    <row r="8" spans="1:9" ht="15.75" thickBot="1">
      <c r="A8" s="134" t="s">
        <v>145</v>
      </c>
      <c r="B8" s="228" t="s">
        <v>146</v>
      </c>
      <c r="C8" s="229"/>
      <c r="D8" s="229"/>
      <c r="E8" s="229"/>
      <c r="F8" s="229"/>
      <c r="G8" s="230"/>
    </row>
    <row r="9" spans="1:9" ht="16.5" thickTop="1" thickBot="1">
      <c r="A9" s="231" t="s">
        <v>147</v>
      </c>
      <c r="B9" s="232"/>
      <c r="C9" s="232"/>
      <c r="D9" s="232"/>
      <c r="E9" s="233"/>
      <c r="F9" s="135" t="s">
        <v>31</v>
      </c>
      <c r="G9" s="136">
        <v>1800</v>
      </c>
    </row>
    <row r="10" spans="1:9" ht="15.75" thickBot="1">
      <c r="A10" s="261" t="s">
        <v>148</v>
      </c>
      <c r="B10" s="262"/>
      <c r="C10" s="262"/>
      <c r="D10" s="262"/>
      <c r="E10" s="262"/>
      <c r="F10" s="262"/>
      <c r="G10" s="263"/>
    </row>
    <row r="11" spans="1:9" ht="15.75" thickBot="1">
      <c r="A11" s="264" t="s">
        <v>149</v>
      </c>
      <c r="B11" s="265"/>
      <c r="C11" s="265"/>
      <c r="D11" s="265"/>
      <c r="E11" s="266"/>
      <c r="F11" s="137" t="s">
        <v>150</v>
      </c>
      <c r="G11" s="138" t="s">
        <v>151</v>
      </c>
    </row>
    <row r="12" spans="1:9">
      <c r="A12" s="267" t="s">
        <v>152</v>
      </c>
      <c r="B12" s="268"/>
      <c r="C12" s="268"/>
      <c r="D12" s="268"/>
      <c r="E12" s="268"/>
      <c r="F12" s="139">
        <f>+G12*G9</f>
        <v>6966000</v>
      </c>
      <c r="G12" s="140">
        <v>3870</v>
      </c>
    </row>
    <row r="13" spans="1:9" ht="15.75" thickBot="1">
      <c r="A13" s="269" t="s">
        <v>153</v>
      </c>
      <c r="B13" s="270"/>
      <c r="C13" s="270"/>
      <c r="D13" s="270"/>
      <c r="E13" s="270"/>
      <c r="F13" s="141">
        <v>128000</v>
      </c>
      <c r="G13" s="142">
        <f>+F13/G9</f>
        <v>71.111111111111114</v>
      </c>
    </row>
    <row r="14" spans="1:9" ht="15.75" thickBot="1">
      <c r="A14" s="242" t="s">
        <v>154</v>
      </c>
      <c r="B14" s="243"/>
      <c r="C14" s="243"/>
      <c r="D14" s="243"/>
      <c r="E14" s="243"/>
      <c r="F14" s="143">
        <f>+SUM(F12:F13)</f>
        <v>7094000</v>
      </c>
      <c r="G14" s="144">
        <f>+G12+G13</f>
        <v>3941.1111111111113</v>
      </c>
    </row>
    <row r="15" spans="1:9">
      <c r="A15" s="145"/>
      <c r="B15" s="145"/>
      <c r="C15" s="145"/>
      <c r="D15" s="145"/>
      <c r="E15" s="145"/>
      <c r="F15" s="146"/>
      <c r="G15" s="147"/>
      <c r="H15" s="148"/>
      <c r="I15" s="148"/>
    </row>
    <row r="16" spans="1:9" ht="15.75" thickBot="1">
      <c r="A16" s="206" t="s">
        <v>155</v>
      </c>
      <c r="B16" s="207"/>
      <c r="C16" s="207"/>
      <c r="D16" s="207"/>
      <c r="E16" s="207"/>
      <c r="F16" s="207"/>
      <c r="G16" s="208"/>
    </row>
    <row r="17" spans="1:7" ht="15.75" thickBot="1">
      <c r="A17" s="245" t="s">
        <v>156</v>
      </c>
      <c r="B17" s="246"/>
      <c r="C17" s="246"/>
      <c r="D17" s="246"/>
      <c r="E17" s="247"/>
      <c r="F17" s="149" t="s">
        <v>150</v>
      </c>
      <c r="G17" s="149" t="s">
        <v>151</v>
      </c>
    </row>
    <row r="18" spans="1:7">
      <c r="A18" s="248" t="s">
        <v>157</v>
      </c>
      <c r="B18" s="249"/>
      <c r="C18" s="249"/>
      <c r="D18" s="249"/>
      <c r="E18" s="250"/>
      <c r="F18" s="150">
        <f>+G18*G9</f>
        <v>234000</v>
      </c>
      <c r="G18" s="151">
        <v>130</v>
      </c>
    </row>
    <row r="19" spans="1:7">
      <c r="A19" s="251" t="s">
        <v>158</v>
      </c>
      <c r="B19" s="252"/>
      <c r="C19" s="252"/>
      <c r="D19" s="252"/>
      <c r="E19" s="253"/>
      <c r="F19" s="150">
        <v>88000</v>
      </c>
      <c r="G19" s="151">
        <f>+F19/G9</f>
        <v>48.888888888888886</v>
      </c>
    </row>
    <row r="20" spans="1:7">
      <c r="A20" s="251" t="s">
        <v>159</v>
      </c>
      <c r="B20" s="252"/>
      <c r="C20" s="252"/>
      <c r="D20" s="252"/>
      <c r="E20" s="253"/>
      <c r="F20" s="150">
        <v>98000</v>
      </c>
      <c r="G20" s="151">
        <f>+F20/G9</f>
        <v>54.444444444444443</v>
      </c>
    </row>
    <row r="21" spans="1:7">
      <c r="A21" s="251" t="s">
        <v>160</v>
      </c>
      <c r="B21" s="252"/>
      <c r="C21" s="252"/>
      <c r="D21" s="252"/>
      <c r="E21" s="253"/>
      <c r="F21" s="150">
        <v>44500</v>
      </c>
      <c r="G21" s="151">
        <f>+F21/G9</f>
        <v>24.722222222222221</v>
      </c>
    </row>
    <row r="22" spans="1:7">
      <c r="A22" s="251" t="s">
        <v>161</v>
      </c>
      <c r="B22" s="252"/>
      <c r="C22" s="252"/>
      <c r="D22" s="252"/>
      <c r="E22" s="253"/>
      <c r="F22" s="150">
        <v>350000</v>
      </c>
      <c r="G22" s="151">
        <f>+F22/G9</f>
        <v>194.44444444444446</v>
      </c>
    </row>
    <row r="23" spans="1:7" ht="15.75" thickBot="1">
      <c r="A23" s="240" t="s">
        <v>162</v>
      </c>
      <c r="B23" s="241"/>
      <c r="C23" s="241"/>
      <c r="D23" s="241"/>
      <c r="E23" s="241"/>
      <c r="F23" s="152">
        <v>350000</v>
      </c>
      <c r="G23" s="153">
        <f>+F23/G9</f>
        <v>194.44444444444446</v>
      </c>
    </row>
    <row r="24" spans="1:7" ht="15.75" thickBot="1">
      <c r="A24" s="242" t="s">
        <v>154</v>
      </c>
      <c r="B24" s="243"/>
      <c r="C24" s="243"/>
      <c r="D24" s="243"/>
      <c r="E24" s="244"/>
      <c r="F24" s="143">
        <f>+SUM(F18:F23)</f>
        <v>1164500</v>
      </c>
      <c r="G24" s="154">
        <f>+SUM(G18:G23)</f>
        <v>646.94444444444446</v>
      </c>
    </row>
    <row r="26" spans="1:7" ht="15.75" thickBot="1">
      <c r="A26" s="206" t="s">
        <v>163</v>
      </c>
      <c r="B26" s="207"/>
      <c r="C26" s="207"/>
      <c r="D26" s="207"/>
      <c r="E26" s="207"/>
      <c r="F26" s="207"/>
      <c r="G26" s="208"/>
    </row>
    <row r="27" spans="1:7" ht="15.75" thickBot="1">
      <c r="A27" s="245" t="s">
        <v>156</v>
      </c>
      <c r="B27" s="246"/>
      <c r="C27" s="246"/>
      <c r="D27" s="246"/>
      <c r="E27" s="247"/>
      <c r="F27" s="149" t="s">
        <v>150</v>
      </c>
      <c r="G27" s="149" t="s">
        <v>151</v>
      </c>
    </row>
    <row r="28" spans="1:7">
      <c r="A28" s="248" t="s">
        <v>164</v>
      </c>
      <c r="B28" s="249"/>
      <c r="C28" s="249"/>
      <c r="D28" s="249"/>
      <c r="E28" s="250"/>
      <c r="F28" s="150">
        <f>+G28*G9</f>
        <v>162000</v>
      </c>
      <c r="G28" s="151">
        <v>90</v>
      </c>
    </row>
    <row r="29" spans="1:7">
      <c r="A29" s="251" t="s">
        <v>165</v>
      </c>
      <c r="B29" s="252"/>
      <c r="C29" s="252"/>
      <c r="D29" s="252"/>
      <c r="E29" s="253"/>
      <c r="F29" s="150">
        <f>+G29*G9</f>
        <v>243809.99999999997</v>
      </c>
      <c r="G29" s="151">
        <v>135.44999999999999</v>
      </c>
    </row>
    <row r="30" spans="1:7" ht="15.75" thickBot="1">
      <c r="A30" s="251" t="s">
        <v>166</v>
      </c>
      <c r="B30" s="252"/>
      <c r="C30" s="252"/>
      <c r="D30" s="252"/>
      <c r="E30" s="253"/>
      <c r="F30" s="150">
        <f>+G30*G9</f>
        <v>63000</v>
      </c>
      <c r="G30" s="151">
        <v>35</v>
      </c>
    </row>
    <row r="31" spans="1:7" ht="15.75" thickBot="1">
      <c r="A31" s="242" t="s">
        <v>154</v>
      </c>
      <c r="B31" s="243"/>
      <c r="C31" s="243"/>
      <c r="D31" s="243"/>
      <c r="E31" s="244"/>
      <c r="F31" s="143">
        <f>+SUM(F28:F30)</f>
        <v>468810</v>
      </c>
      <c r="G31" s="154">
        <f>+SUM(G28:G30)</f>
        <v>260.45</v>
      </c>
    </row>
    <row r="32" spans="1:7" ht="15.75" thickBot="1">
      <c r="A32" s="155"/>
      <c r="B32" s="155"/>
      <c r="C32" s="155"/>
      <c r="D32" s="155"/>
      <c r="E32" s="155"/>
      <c r="F32" s="156"/>
      <c r="G32" s="157"/>
    </row>
    <row r="33" spans="1:9" ht="15.75" thickBot="1">
      <c r="A33" s="256" t="s">
        <v>167</v>
      </c>
      <c r="B33" s="257"/>
      <c r="C33" s="257"/>
      <c r="D33" s="257"/>
      <c r="E33" s="257"/>
      <c r="F33" s="158">
        <f>+F14+F24+F31</f>
        <v>8727310</v>
      </c>
      <c r="G33" s="159">
        <f>+G14+G24+G31</f>
        <v>4848.5055555555555</v>
      </c>
      <c r="H33">
        <f>G33/25</f>
        <v>193.94022222222222</v>
      </c>
      <c r="I33">
        <f>H33/1000</f>
        <v>0.19394022222222221</v>
      </c>
    </row>
    <row r="34" spans="1:9" ht="15.75" thickBot="1"/>
    <row r="35" spans="1:9" ht="15.75" thickBot="1">
      <c r="A35" s="258" t="s">
        <v>168</v>
      </c>
      <c r="B35" s="259"/>
      <c r="C35" s="259"/>
      <c r="D35" s="259"/>
      <c r="E35" s="259"/>
      <c r="F35" s="259"/>
      <c r="G35" s="260"/>
    </row>
    <row r="36" spans="1:9" ht="36.75" customHeight="1">
      <c r="A36" s="234" t="s">
        <v>169</v>
      </c>
      <c r="B36" s="235"/>
      <c r="C36" s="235"/>
      <c r="D36" s="235"/>
      <c r="E36" s="235"/>
      <c r="F36" s="235"/>
      <c r="G36" s="236"/>
    </row>
    <row r="37" spans="1:9" ht="18.75" customHeight="1" thickBot="1">
      <c r="A37" s="237" t="s">
        <v>170</v>
      </c>
      <c r="B37" s="238"/>
      <c r="C37" s="238"/>
      <c r="D37" s="238"/>
      <c r="E37" s="238"/>
      <c r="F37" s="238"/>
      <c r="G37" s="239"/>
    </row>
  </sheetData>
  <mergeCells count="31">
    <mergeCell ref="A1:B1"/>
    <mergeCell ref="A30:E30"/>
    <mergeCell ref="A31:E31"/>
    <mergeCell ref="A33:E33"/>
    <mergeCell ref="A35:G35"/>
    <mergeCell ref="A17:E17"/>
    <mergeCell ref="A18:E18"/>
    <mergeCell ref="A19:E19"/>
    <mergeCell ref="A20:E20"/>
    <mergeCell ref="A21:E21"/>
    <mergeCell ref="A22:E22"/>
    <mergeCell ref="A10:G10"/>
    <mergeCell ref="A11:E11"/>
    <mergeCell ref="A12:E12"/>
    <mergeCell ref="A13:E13"/>
    <mergeCell ref="A14:E14"/>
    <mergeCell ref="A36:G36"/>
    <mergeCell ref="A37:G37"/>
    <mergeCell ref="A23:E23"/>
    <mergeCell ref="A24:E24"/>
    <mergeCell ref="A26:G26"/>
    <mergeCell ref="A27:E27"/>
    <mergeCell ref="A28:E28"/>
    <mergeCell ref="A29:E29"/>
    <mergeCell ref="A16:G16"/>
    <mergeCell ref="A3:B6"/>
    <mergeCell ref="C3:F6"/>
    <mergeCell ref="A7:C7"/>
    <mergeCell ref="D7:G7"/>
    <mergeCell ref="B8:G8"/>
    <mergeCell ref="A9:E9"/>
  </mergeCells>
  <pageMargins left="0.7" right="0.7" top="0.75" bottom="0.75" header="0.3" footer="0.3"/>
  <pageSetup orientation="portrait" horizontalDpi="300" r:id="rId1"/>
  <drawing r:id="rId2"/>
</worksheet>
</file>

<file path=xl/worksheets/sheet3.xml><?xml version="1.0" encoding="utf-8"?>
<worksheet xmlns="http://schemas.openxmlformats.org/spreadsheetml/2006/main" xmlns:r="http://schemas.openxmlformats.org/officeDocument/2006/relationships">
  <dimension ref="A2:G37"/>
  <sheetViews>
    <sheetView showGridLines="0" tabSelected="1" workbookViewId="0">
      <selection activeCell="F23" sqref="F23"/>
    </sheetView>
  </sheetViews>
  <sheetFormatPr baseColWidth="10" defaultRowHeight="12.75"/>
  <cols>
    <col min="1" max="1" width="50.140625" style="2" customWidth="1"/>
    <col min="2" max="2" width="40" style="2" customWidth="1"/>
    <col min="3" max="3" width="3.42578125" style="2" customWidth="1"/>
    <col min="4" max="4" width="12.7109375" style="2" customWidth="1"/>
    <col min="5" max="6" width="17.28515625" style="2" customWidth="1"/>
    <col min="7" max="248" width="11.42578125" style="2"/>
    <col min="249" max="249" width="32.28515625" style="2" customWidth="1"/>
    <col min="250" max="250" width="0" style="2" hidden="1" customWidth="1"/>
    <col min="251" max="251" width="9.28515625" style="2" customWidth="1"/>
    <col min="252" max="253" width="8.42578125" style="2" customWidth="1"/>
    <col min="254" max="254" width="9.28515625" style="2" customWidth="1"/>
    <col min="255" max="256" width="9.42578125" style="2" customWidth="1"/>
    <col min="257" max="257" width="9.140625" style="2" customWidth="1"/>
    <col min="258" max="258" width="10.5703125" style="2" customWidth="1"/>
    <col min="259" max="259" width="9.42578125" style="2" customWidth="1"/>
    <col min="260" max="260" width="2.140625" style="2" customWidth="1"/>
    <col min="261" max="504" width="11.42578125" style="2"/>
    <col min="505" max="505" width="32.28515625" style="2" customWidth="1"/>
    <col min="506" max="506" width="0" style="2" hidden="1" customWidth="1"/>
    <col min="507" max="507" width="9.28515625" style="2" customWidth="1"/>
    <col min="508" max="509" width="8.42578125" style="2" customWidth="1"/>
    <col min="510" max="510" width="9.28515625" style="2" customWidth="1"/>
    <col min="511" max="512" width="9.42578125" style="2" customWidth="1"/>
    <col min="513" max="513" width="9.140625" style="2" customWidth="1"/>
    <col min="514" max="514" width="10.5703125" style="2" customWidth="1"/>
    <col min="515" max="515" width="9.42578125" style="2" customWidth="1"/>
    <col min="516" max="516" width="2.140625" style="2" customWidth="1"/>
    <col min="517" max="760" width="11.42578125" style="2"/>
    <col min="761" max="761" width="32.28515625" style="2" customWidth="1"/>
    <col min="762" max="762" width="0" style="2" hidden="1" customWidth="1"/>
    <col min="763" max="763" width="9.28515625" style="2" customWidth="1"/>
    <col min="764" max="765" width="8.42578125" style="2" customWidth="1"/>
    <col min="766" max="766" width="9.28515625" style="2" customWidth="1"/>
    <col min="767" max="768" width="9.42578125" style="2" customWidth="1"/>
    <col min="769" max="769" width="9.140625" style="2" customWidth="1"/>
    <col min="770" max="770" width="10.5703125" style="2" customWidth="1"/>
    <col min="771" max="771" width="9.42578125" style="2" customWidth="1"/>
    <col min="772" max="772" width="2.140625" style="2" customWidth="1"/>
    <col min="773" max="1016" width="11.42578125" style="2"/>
    <col min="1017" max="1017" width="32.28515625" style="2" customWidth="1"/>
    <col min="1018" max="1018" width="0" style="2" hidden="1" customWidth="1"/>
    <col min="1019" max="1019" width="9.28515625" style="2" customWidth="1"/>
    <col min="1020" max="1021" width="8.42578125" style="2" customWidth="1"/>
    <col min="1022" max="1022" width="9.28515625" style="2" customWidth="1"/>
    <col min="1023" max="1024" width="9.42578125" style="2" customWidth="1"/>
    <col min="1025" max="1025" width="9.140625" style="2" customWidth="1"/>
    <col min="1026" max="1026" width="10.5703125" style="2" customWidth="1"/>
    <col min="1027" max="1027" width="9.42578125" style="2" customWidth="1"/>
    <col min="1028" max="1028" width="2.140625" style="2" customWidth="1"/>
    <col min="1029" max="1272" width="11.42578125" style="2"/>
    <col min="1273" max="1273" width="32.28515625" style="2" customWidth="1"/>
    <col min="1274" max="1274" width="0" style="2" hidden="1" customWidth="1"/>
    <col min="1275" max="1275" width="9.28515625" style="2" customWidth="1"/>
    <col min="1276" max="1277" width="8.42578125" style="2" customWidth="1"/>
    <col min="1278" max="1278" width="9.28515625" style="2" customWidth="1"/>
    <col min="1279" max="1280" width="9.42578125" style="2" customWidth="1"/>
    <col min="1281" max="1281" width="9.140625" style="2" customWidth="1"/>
    <col min="1282" max="1282" width="10.5703125" style="2" customWidth="1"/>
    <col min="1283" max="1283" width="9.42578125" style="2" customWidth="1"/>
    <col min="1284" max="1284" width="2.140625" style="2" customWidth="1"/>
    <col min="1285" max="1528" width="11.42578125" style="2"/>
    <col min="1529" max="1529" width="32.28515625" style="2" customWidth="1"/>
    <col min="1530" max="1530" width="0" style="2" hidden="1" customWidth="1"/>
    <col min="1531" max="1531" width="9.28515625" style="2" customWidth="1"/>
    <col min="1532" max="1533" width="8.42578125" style="2" customWidth="1"/>
    <col min="1534" max="1534" width="9.28515625" style="2" customWidth="1"/>
    <col min="1535" max="1536" width="9.42578125" style="2" customWidth="1"/>
    <col min="1537" max="1537" width="9.140625" style="2" customWidth="1"/>
    <col min="1538" max="1538" width="10.5703125" style="2" customWidth="1"/>
    <col min="1539" max="1539" width="9.42578125" style="2" customWidth="1"/>
    <col min="1540" max="1540" width="2.140625" style="2" customWidth="1"/>
    <col min="1541" max="1784" width="11.42578125" style="2"/>
    <col min="1785" max="1785" width="32.28515625" style="2" customWidth="1"/>
    <col min="1786" max="1786" width="0" style="2" hidden="1" customWidth="1"/>
    <col min="1787" max="1787" width="9.28515625" style="2" customWidth="1"/>
    <col min="1788" max="1789" width="8.42578125" style="2" customWidth="1"/>
    <col min="1790" max="1790" width="9.28515625" style="2" customWidth="1"/>
    <col min="1791" max="1792" width="9.42578125" style="2" customWidth="1"/>
    <col min="1793" max="1793" width="9.140625" style="2" customWidth="1"/>
    <col min="1794" max="1794" width="10.5703125" style="2" customWidth="1"/>
    <col min="1795" max="1795" width="9.42578125" style="2" customWidth="1"/>
    <col min="1796" max="1796" width="2.140625" style="2" customWidth="1"/>
    <col min="1797" max="2040" width="11.42578125" style="2"/>
    <col min="2041" max="2041" width="32.28515625" style="2" customWidth="1"/>
    <col min="2042" max="2042" width="0" style="2" hidden="1" customWidth="1"/>
    <col min="2043" max="2043" width="9.28515625" style="2" customWidth="1"/>
    <col min="2044" max="2045" width="8.42578125" style="2" customWidth="1"/>
    <col min="2046" max="2046" width="9.28515625" style="2" customWidth="1"/>
    <col min="2047" max="2048" width="9.42578125" style="2" customWidth="1"/>
    <col min="2049" max="2049" width="9.140625" style="2" customWidth="1"/>
    <col min="2050" max="2050" width="10.5703125" style="2" customWidth="1"/>
    <col min="2051" max="2051" width="9.42578125" style="2" customWidth="1"/>
    <col min="2052" max="2052" width="2.140625" style="2" customWidth="1"/>
    <col min="2053" max="2296" width="11.42578125" style="2"/>
    <col min="2297" max="2297" width="32.28515625" style="2" customWidth="1"/>
    <col min="2298" max="2298" width="0" style="2" hidden="1" customWidth="1"/>
    <col min="2299" max="2299" width="9.28515625" style="2" customWidth="1"/>
    <col min="2300" max="2301" width="8.42578125" style="2" customWidth="1"/>
    <col min="2302" max="2302" width="9.28515625" style="2" customWidth="1"/>
    <col min="2303" max="2304" width="9.42578125" style="2" customWidth="1"/>
    <col min="2305" max="2305" width="9.140625" style="2" customWidth="1"/>
    <col min="2306" max="2306" width="10.5703125" style="2" customWidth="1"/>
    <col min="2307" max="2307" width="9.42578125" style="2" customWidth="1"/>
    <col min="2308" max="2308" width="2.140625" style="2" customWidth="1"/>
    <col min="2309" max="2552" width="11.42578125" style="2"/>
    <col min="2553" max="2553" width="32.28515625" style="2" customWidth="1"/>
    <col min="2554" max="2554" width="0" style="2" hidden="1" customWidth="1"/>
    <col min="2555" max="2555" width="9.28515625" style="2" customWidth="1"/>
    <col min="2556" max="2557" width="8.42578125" style="2" customWidth="1"/>
    <col min="2558" max="2558" width="9.28515625" style="2" customWidth="1"/>
    <col min="2559" max="2560" width="9.42578125" style="2" customWidth="1"/>
    <col min="2561" max="2561" width="9.140625" style="2" customWidth="1"/>
    <col min="2562" max="2562" width="10.5703125" style="2" customWidth="1"/>
    <col min="2563" max="2563" width="9.42578125" style="2" customWidth="1"/>
    <col min="2564" max="2564" width="2.140625" style="2" customWidth="1"/>
    <col min="2565" max="2808" width="11.42578125" style="2"/>
    <col min="2809" max="2809" width="32.28515625" style="2" customWidth="1"/>
    <col min="2810" max="2810" width="0" style="2" hidden="1" customWidth="1"/>
    <col min="2811" max="2811" width="9.28515625" style="2" customWidth="1"/>
    <col min="2812" max="2813" width="8.42578125" style="2" customWidth="1"/>
    <col min="2814" max="2814" width="9.28515625" style="2" customWidth="1"/>
    <col min="2815" max="2816" width="9.42578125" style="2" customWidth="1"/>
    <col min="2817" max="2817" width="9.140625" style="2" customWidth="1"/>
    <col min="2818" max="2818" width="10.5703125" style="2" customWidth="1"/>
    <col min="2819" max="2819" width="9.42578125" style="2" customWidth="1"/>
    <col min="2820" max="2820" width="2.140625" style="2" customWidth="1"/>
    <col min="2821" max="3064" width="11.42578125" style="2"/>
    <col min="3065" max="3065" width="32.28515625" style="2" customWidth="1"/>
    <col min="3066" max="3066" width="0" style="2" hidden="1" customWidth="1"/>
    <col min="3067" max="3067" width="9.28515625" style="2" customWidth="1"/>
    <col min="3068" max="3069" width="8.42578125" style="2" customWidth="1"/>
    <col min="3070" max="3070" width="9.28515625" style="2" customWidth="1"/>
    <col min="3071" max="3072" width="9.42578125" style="2" customWidth="1"/>
    <col min="3073" max="3073" width="9.140625" style="2" customWidth="1"/>
    <col min="3074" max="3074" width="10.5703125" style="2" customWidth="1"/>
    <col min="3075" max="3075" width="9.42578125" style="2" customWidth="1"/>
    <col min="3076" max="3076" width="2.140625" style="2" customWidth="1"/>
    <col min="3077" max="3320" width="11.42578125" style="2"/>
    <col min="3321" max="3321" width="32.28515625" style="2" customWidth="1"/>
    <col min="3322" max="3322" width="0" style="2" hidden="1" customWidth="1"/>
    <col min="3323" max="3323" width="9.28515625" style="2" customWidth="1"/>
    <col min="3324" max="3325" width="8.42578125" style="2" customWidth="1"/>
    <col min="3326" max="3326" width="9.28515625" style="2" customWidth="1"/>
    <col min="3327" max="3328" width="9.42578125" style="2" customWidth="1"/>
    <col min="3329" max="3329" width="9.140625" style="2" customWidth="1"/>
    <col min="3330" max="3330" width="10.5703125" style="2" customWidth="1"/>
    <col min="3331" max="3331" width="9.42578125" style="2" customWidth="1"/>
    <col min="3332" max="3332" width="2.140625" style="2" customWidth="1"/>
    <col min="3333" max="3576" width="11.42578125" style="2"/>
    <col min="3577" max="3577" width="32.28515625" style="2" customWidth="1"/>
    <col min="3578" max="3578" width="0" style="2" hidden="1" customWidth="1"/>
    <col min="3579" max="3579" width="9.28515625" style="2" customWidth="1"/>
    <col min="3580" max="3581" width="8.42578125" style="2" customWidth="1"/>
    <col min="3582" max="3582" width="9.28515625" style="2" customWidth="1"/>
    <col min="3583" max="3584" width="9.42578125" style="2" customWidth="1"/>
    <col min="3585" max="3585" width="9.140625" style="2" customWidth="1"/>
    <col min="3586" max="3586" width="10.5703125" style="2" customWidth="1"/>
    <col min="3587" max="3587" width="9.42578125" style="2" customWidth="1"/>
    <col min="3588" max="3588" width="2.140625" style="2" customWidth="1"/>
    <col min="3589" max="3832" width="11.42578125" style="2"/>
    <col min="3833" max="3833" width="32.28515625" style="2" customWidth="1"/>
    <col min="3834" max="3834" width="0" style="2" hidden="1" customWidth="1"/>
    <col min="3835" max="3835" width="9.28515625" style="2" customWidth="1"/>
    <col min="3836" max="3837" width="8.42578125" style="2" customWidth="1"/>
    <col min="3838" max="3838" width="9.28515625" style="2" customWidth="1"/>
    <col min="3839" max="3840" width="9.42578125" style="2" customWidth="1"/>
    <col min="3841" max="3841" width="9.140625" style="2" customWidth="1"/>
    <col min="3842" max="3842" width="10.5703125" style="2" customWidth="1"/>
    <col min="3843" max="3843" width="9.42578125" style="2" customWidth="1"/>
    <col min="3844" max="3844" width="2.140625" style="2" customWidth="1"/>
    <col min="3845" max="4088" width="11.42578125" style="2"/>
    <col min="4089" max="4089" width="32.28515625" style="2" customWidth="1"/>
    <col min="4090" max="4090" width="0" style="2" hidden="1" customWidth="1"/>
    <col min="4091" max="4091" width="9.28515625" style="2" customWidth="1"/>
    <col min="4092" max="4093" width="8.42578125" style="2" customWidth="1"/>
    <col min="4094" max="4094" width="9.28515625" style="2" customWidth="1"/>
    <col min="4095" max="4096" width="9.42578125" style="2" customWidth="1"/>
    <col min="4097" max="4097" width="9.140625" style="2" customWidth="1"/>
    <col min="4098" max="4098" width="10.5703125" style="2" customWidth="1"/>
    <col min="4099" max="4099" width="9.42578125" style="2" customWidth="1"/>
    <col min="4100" max="4100" width="2.140625" style="2" customWidth="1"/>
    <col min="4101" max="4344" width="11.42578125" style="2"/>
    <col min="4345" max="4345" width="32.28515625" style="2" customWidth="1"/>
    <col min="4346" max="4346" width="0" style="2" hidden="1" customWidth="1"/>
    <col min="4347" max="4347" width="9.28515625" style="2" customWidth="1"/>
    <col min="4348" max="4349" width="8.42578125" style="2" customWidth="1"/>
    <col min="4350" max="4350" width="9.28515625" style="2" customWidth="1"/>
    <col min="4351" max="4352" width="9.42578125" style="2" customWidth="1"/>
    <col min="4353" max="4353" width="9.140625" style="2" customWidth="1"/>
    <col min="4354" max="4354" width="10.5703125" style="2" customWidth="1"/>
    <col min="4355" max="4355" width="9.42578125" style="2" customWidth="1"/>
    <col min="4356" max="4356" width="2.140625" style="2" customWidth="1"/>
    <col min="4357" max="4600" width="11.42578125" style="2"/>
    <col min="4601" max="4601" width="32.28515625" style="2" customWidth="1"/>
    <col min="4602" max="4602" width="0" style="2" hidden="1" customWidth="1"/>
    <col min="4603" max="4603" width="9.28515625" style="2" customWidth="1"/>
    <col min="4604" max="4605" width="8.42578125" style="2" customWidth="1"/>
    <col min="4606" max="4606" width="9.28515625" style="2" customWidth="1"/>
    <col min="4607" max="4608" width="9.42578125" style="2" customWidth="1"/>
    <col min="4609" max="4609" width="9.140625" style="2" customWidth="1"/>
    <col min="4610" max="4610" width="10.5703125" style="2" customWidth="1"/>
    <col min="4611" max="4611" width="9.42578125" style="2" customWidth="1"/>
    <col min="4612" max="4612" width="2.140625" style="2" customWidth="1"/>
    <col min="4613" max="4856" width="11.42578125" style="2"/>
    <col min="4857" max="4857" width="32.28515625" style="2" customWidth="1"/>
    <col min="4858" max="4858" width="0" style="2" hidden="1" customWidth="1"/>
    <col min="4859" max="4859" width="9.28515625" style="2" customWidth="1"/>
    <col min="4860" max="4861" width="8.42578125" style="2" customWidth="1"/>
    <col min="4862" max="4862" width="9.28515625" style="2" customWidth="1"/>
    <col min="4863" max="4864" width="9.42578125" style="2" customWidth="1"/>
    <col min="4865" max="4865" width="9.140625" style="2" customWidth="1"/>
    <col min="4866" max="4866" width="10.5703125" style="2" customWidth="1"/>
    <col min="4867" max="4867" width="9.42578125" style="2" customWidth="1"/>
    <col min="4868" max="4868" width="2.140625" style="2" customWidth="1"/>
    <col min="4869" max="5112" width="11.42578125" style="2"/>
    <col min="5113" max="5113" width="32.28515625" style="2" customWidth="1"/>
    <col min="5114" max="5114" width="0" style="2" hidden="1" customWidth="1"/>
    <col min="5115" max="5115" width="9.28515625" style="2" customWidth="1"/>
    <col min="5116" max="5117" width="8.42578125" style="2" customWidth="1"/>
    <col min="5118" max="5118" width="9.28515625" style="2" customWidth="1"/>
    <col min="5119" max="5120" width="9.42578125" style="2" customWidth="1"/>
    <col min="5121" max="5121" width="9.140625" style="2" customWidth="1"/>
    <col min="5122" max="5122" width="10.5703125" style="2" customWidth="1"/>
    <col min="5123" max="5123" width="9.42578125" style="2" customWidth="1"/>
    <col min="5124" max="5124" width="2.140625" style="2" customWidth="1"/>
    <col min="5125" max="5368" width="11.42578125" style="2"/>
    <col min="5369" max="5369" width="32.28515625" style="2" customWidth="1"/>
    <col min="5370" max="5370" width="0" style="2" hidden="1" customWidth="1"/>
    <col min="5371" max="5371" width="9.28515625" style="2" customWidth="1"/>
    <col min="5372" max="5373" width="8.42578125" style="2" customWidth="1"/>
    <col min="5374" max="5374" width="9.28515625" style="2" customWidth="1"/>
    <col min="5375" max="5376" width="9.42578125" style="2" customWidth="1"/>
    <col min="5377" max="5377" width="9.140625" style="2" customWidth="1"/>
    <col min="5378" max="5378" width="10.5703125" style="2" customWidth="1"/>
    <col min="5379" max="5379" width="9.42578125" style="2" customWidth="1"/>
    <col min="5380" max="5380" width="2.140625" style="2" customWidth="1"/>
    <col min="5381" max="5624" width="11.42578125" style="2"/>
    <col min="5625" max="5625" width="32.28515625" style="2" customWidth="1"/>
    <col min="5626" max="5626" width="0" style="2" hidden="1" customWidth="1"/>
    <col min="5627" max="5627" width="9.28515625" style="2" customWidth="1"/>
    <col min="5628" max="5629" width="8.42578125" style="2" customWidth="1"/>
    <col min="5630" max="5630" width="9.28515625" style="2" customWidth="1"/>
    <col min="5631" max="5632" width="9.42578125" style="2" customWidth="1"/>
    <col min="5633" max="5633" width="9.140625" style="2" customWidth="1"/>
    <col min="5634" max="5634" width="10.5703125" style="2" customWidth="1"/>
    <col min="5635" max="5635" width="9.42578125" style="2" customWidth="1"/>
    <col min="5636" max="5636" width="2.140625" style="2" customWidth="1"/>
    <col min="5637" max="5880" width="11.42578125" style="2"/>
    <col min="5881" max="5881" width="32.28515625" style="2" customWidth="1"/>
    <col min="5882" max="5882" width="0" style="2" hidden="1" customWidth="1"/>
    <col min="5883" max="5883" width="9.28515625" style="2" customWidth="1"/>
    <col min="5884" max="5885" width="8.42578125" style="2" customWidth="1"/>
    <col min="5886" max="5886" width="9.28515625" style="2" customWidth="1"/>
    <col min="5887" max="5888" width="9.42578125" style="2" customWidth="1"/>
    <col min="5889" max="5889" width="9.140625" style="2" customWidth="1"/>
    <col min="5890" max="5890" width="10.5703125" style="2" customWidth="1"/>
    <col min="5891" max="5891" width="9.42578125" style="2" customWidth="1"/>
    <col min="5892" max="5892" width="2.140625" style="2" customWidth="1"/>
    <col min="5893" max="6136" width="11.42578125" style="2"/>
    <col min="6137" max="6137" width="32.28515625" style="2" customWidth="1"/>
    <col min="6138" max="6138" width="0" style="2" hidden="1" customWidth="1"/>
    <col min="6139" max="6139" width="9.28515625" style="2" customWidth="1"/>
    <col min="6140" max="6141" width="8.42578125" style="2" customWidth="1"/>
    <col min="6142" max="6142" width="9.28515625" style="2" customWidth="1"/>
    <col min="6143" max="6144" width="9.42578125" style="2" customWidth="1"/>
    <col min="6145" max="6145" width="9.140625" style="2" customWidth="1"/>
    <col min="6146" max="6146" width="10.5703125" style="2" customWidth="1"/>
    <col min="6147" max="6147" width="9.42578125" style="2" customWidth="1"/>
    <col min="6148" max="6148" width="2.140625" style="2" customWidth="1"/>
    <col min="6149" max="6392" width="11.42578125" style="2"/>
    <col min="6393" max="6393" width="32.28515625" style="2" customWidth="1"/>
    <col min="6394" max="6394" width="0" style="2" hidden="1" customWidth="1"/>
    <col min="6395" max="6395" width="9.28515625" style="2" customWidth="1"/>
    <col min="6396" max="6397" width="8.42578125" style="2" customWidth="1"/>
    <col min="6398" max="6398" width="9.28515625" style="2" customWidth="1"/>
    <col min="6399" max="6400" width="9.42578125" style="2" customWidth="1"/>
    <col min="6401" max="6401" width="9.140625" style="2" customWidth="1"/>
    <col min="6402" max="6402" width="10.5703125" style="2" customWidth="1"/>
    <col min="6403" max="6403" width="9.42578125" style="2" customWidth="1"/>
    <col min="6404" max="6404" width="2.140625" style="2" customWidth="1"/>
    <col min="6405" max="6648" width="11.42578125" style="2"/>
    <col min="6649" max="6649" width="32.28515625" style="2" customWidth="1"/>
    <col min="6650" max="6650" width="0" style="2" hidden="1" customWidth="1"/>
    <col min="6651" max="6651" width="9.28515625" style="2" customWidth="1"/>
    <col min="6652" max="6653" width="8.42578125" style="2" customWidth="1"/>
    <col min="6654" max="6654" width="9.28515625" style="2" customWidth="1"/>
    <col min="6655" max="6656" width="9.42578125" style="2" customWidth="1"/>
    <col min="6657" max="6657" width="9.140625" style="2" customWidth="1"/>
    <col min="6658" max="6658" width="10.5703125" style="2" customWidth="1"/>
    <col min="6659" max="6659" width="9.42578125" style="2" customWidth="1"/>
    <col min="6660" max="6660" width="2.140625" style="2" customWidth="1"/>
    <col min="6661" max="6904" width="11.42578125" style="2"/>
    <col min="6905" max="6905" width="32.28515625" style="2" customWidth="1"/>
    <col min="6906" max="6906" width="0" style="2" hidden="1" customWidth="1"/>
    <col min="6907" max="6907" width="9.28515625" style="2" customWidth="1"/>
    <col min="6908" max="6909" width="8.42578125" style="2" customWidth="1"/>
    <col min="6910" max="6910" width="9.28515625" style="2" customWidth="1"/>
    <col min="6911" max="6912" width="9.42578125" style="2" customWidth="1"/>
    <col min="6913" max="6913" width="9.140625" style="2" customWidth="1"/>
    <col min="6914" max="6914" width="10.5703125" style="2" customWidth="1"/>
    <col min="6915" max="6915" width="9.42578125" style="2" customWidth="1"/>
    <col min="6916" max="6916" width="2.140625" style="2" customWidth="1"/>
    <col min="6917" max="7160" width="11.42578125" style="2"/>
    <col min="7161" max="7161" width="32.28515625" style="2" customWidth="1"/>
    <col min="7162" max="7162" width="0" style="2" hidden="1" customWidth="1"/>
    <col min="7163" max="7163" width="9.28515625" style="2" customWidth="1"/>
    <col min="7164" max="7165" width="8.42578125" style="2" customWidth="1"/>
    <col min="7166" max="7166" width="9.28515625" style="2" customWidth="1"/>
    <col min="7167" max="7168" width="9.42578125" style="2" customWidth="1"/>
    <col min="7169" max="7169" width="9.140625" style="2" customWidth="1"/>
    <col min="7170" max="7170" width="10.5703125" style="2" customWidth="1"/>
    <col min="7171" max="7171" width="9.42578125" style="2" customWidth="1"/>
    <col min="7172" max="7172" width="2.140625" style="2" customWidth="1"/>
    <col min="7173" max="7416" width="11.42578125" style="2"/>
    <col min="7417" max="7417" width="32.28515625" style="2" customWidth="1"/>
    <col min="7418" max="7418" width="0" style="2" hidden="1" customWidth="1"/>
    <col min="7419" max="7419" width="9.28515625" style="2" customWidth="1"/>
    <col min="7420" max="7421" width="8.42578125" style="2" customWidth="1"/>
    <col min="7422" max="7422" width="9.28515625" style="2" customWidth="1"/>
    <col min="7423" max="7424" width="9.42578125" style="2" customWidth="1"/>
    <col min="7425" max="7425" width="9.140625" style="2" customWidth="1"/>
    <col min="7426" max="7426" width="10.5703125" style="2" customWidth="1"/>
    <col min="7427" max="7427" width="9.42578125" style="2" customWidth="1"/>
    <col min="7428" max="7428" width="2.140625" style="2" customWidth="1"/>
    <col min="7429" max="7672" width="11.42578125" style="2"/>
    <col min="7673" max="7673" width="32.28515625" style="2" customWidth="1"/>
    <col min="7674" max="7674" width="0" style="2" hidden="1" customWidth="1"/>
    <col min="7675" max="7675" width="9.28515625" style="2" customWidth="1"/>
    <col min="7676" max="7677" width="8.42578125" style="2" customWidth="1"/>
    <col min="7678" max="7678" width="9.28515625" style="2" customWidth="1"/>
    <col min="7679" max="7680" width="9.42578125" style="2" customWidth="1"/>
    <col min="7681" max="7681" width="9.140625" style="2" customWidth="1"/>
    <col min="7682" max="7682" width="10.5703125" style="2" customWidth="1"/>
    <col min="7683" max="7683" width="9.42578125" style="2" customWidth="1"/>
    <col min="7684" max="7684" width="2.140625" style="2" customWidth="1"/>
    <col min="7685" max="7928" width="11.42578125" style="2"/>
    <col min="7929" max="7929" width="32.28515625" style="2" customWidth="1"/>
    <col min="7930" max="7930" width="0" style="2" hidden="1" customWidth="1"/>
    <col min="7931" max="7931" width="9.28515625" style="2" customWidth="1"/>
    <col min="7932" max="7933" width="8.42578125" style="2" customWidth="1"/>
    <col min="7934" max="7934" width="9.28515625" style="2" customWidth="1"/>
    <col min="7935" max="7936" width="9.42578125" style="2" customWidth="1"/>
    <col min="7937" max="7937" width="9.140625" style="2" customWidth="1"/>
    <col min="7938" max="7938" width="10.5703125" style="2" customWidth="1"/>
    <col min="7939" max="7939" width="9.42578125" style="2" customWidth="1"/>
    <col min="7940" max="7940" width="2.140625" style="2" customWidth="1"/>
    <col min="7941" max="8184" width="11.42578125" style="2"/>
    <col min="8185" max="8185" width="32.28515625" style="2" customWidth="1"/>
    <col min="8186" max="8186" width="0" style="2" hidden="1" customWidth="1"/>
    <col min="8187" max="8187" width="9.28515625" style="2" customWidth="1"/>
    <col min="8188" max="8189" width="8.42578125" style="2" customWidth="1"/>
    <col min="8190" max="8190" width="9.28515625" style="2" customWidth="1"/>
    <col min="8191" max="8192" width="9.42578125" style="2" customWidth="1"/>
    <col min="8193" max="8193" width="9.140625" style="2" customWidth="1"/>
    <col min="8194" max="8194" width="10.5703125" style="2" customWidth="1"/>
    <col min="8195" max="8195" width="9.42578125" style="2" customWidth="1"/>
    <col min="8196" max="8196" width="2.140625" style="2" customWidth="1"/>
    <col min="8197" max="8440" width="11.42578125" style="2"/>
    <col min="8441" max="8441" width="32.28515625" style="2" customWidth="1"/>
    <col min="8442" max="8442" width="0" style="2" hidden="1" customWidth="1"/>
    <col min="8443" max="8443" width="9.28515625" style="2" customWidth="1"/>
    <col min="8444" max="8445" width="8.42578125" style="2" customWidth="1"/>
    <col min="8446" max="8446" width="9.28515625" style="2" customWidth="1"/>
    <col min="8447" max="8448" width="9.42578125" style="2" customWidth="1"/>
    <col min="8449" max="8449" width="9.140625" style="2" customWidth="1"/>
    <col min="8450" max="8450" width="10.5703125" style="2" customWidth="1"/>
    <col min="8451" max="8451" width="9.42578125" style="2" customWidth="1"/>
    <col min="8452" max="8452" width="2.140625" style="2" customWidth="1"/>
    <col min="8453" max="8696" width="11.42578125" style="2"/>
    <col min="8697" max="8697" width="32.28515625" style="2" customWidth="1"/>
    <col min="8698" max="8698" width="0" style="2" hidden="1" customWidth="1"/>
    <col min="8699" max="8699" width="9.28515625" style="2" customWidth="1"/>
    <col min="8700" max="8701" width="8.42578125" style="2" customWidth="1"/>
    <col min="8702" max="8702" width="9.28515625" style="2" customWidth="1"/>
    <col min="8703" max="8704" width="9.42578125" style="2" customWidth="1"/>
    <col min="8705" max="8705" width="9.140625" style="2" customWidth="1"/>
    <col min="8706" max="8706" width="10.5703125" style="2" customWidth="1"/>
    <col min="8707" max="8707" width="9.42578125" style="2" customWidth="1"/>
    <col min="8708" max="8708" width="2.140625" style="2" customWidth="1"/>
    <col min="8709" max="8952" width="11.42578125" style="2"/>
    <col min="8953" max="8953" width="32.28515625" style="2" customWidth="1"/>
    <col min="8954" max="8954" width="0" style="2" hidden="1" customWidth="1"/>
    <col min="8955" max="8955" width="9.28515625" style="2" customWidth="1"/>
    <col min="8956" max="8957" width="8.42578125" style="2" customWidth="1"/>
    <col min="8958" max="8958" width="9.28515625" style="2" customWidth="1"/>
    <col min="8959" max="8960" width="9.42578125" style="2" customWidth="1"/>
    <col min="8961" max="8961" width="9.140625" style="2" customWidth="1"/>
    <col min="8962" max="8962" width="10.5703125" style="2" customWidth="1"/>
    <col min="8963" max="8963" width="9.42578125" style="2" customWidth="1"/>
    <col min="8964" max="8964" width="2.140625" style="2" customWidth="1"/>
    <col min="8965" max="9208" width="11.42578125" style="2"/>
    <col min="9209" max="9209" width="32.28515625" style="2" customWidth="1"/>
    <col min="9210" max="9210" width="0" style="2" hidden="1" customWidth="1"/>
    <col min="9211" max="9211" width="9.28515625" style="2" customWidth="1"/>
    <col min="9212" max="9213" width="8.42578125" style="2" customWidth="1"/>
    <col min="9214" max="9214" width="9.28515625" style="2" customWidth="1"/>
    <col min="9215" max="9216" width="9.42578125" style="2" customWidth="1"/>
    <col min="9217" max="9217" width="9.140625" style="2" customWidth="1"/>
    <col min="9218" max="9218" width="10.5703125" style="2" customWidth="1"/>
    <col min="9219" max="9219" width="9.42578125" style="2" customWidth="1"/>
    <col min="9220" max="9220" width="2.140625" style="2" customWidth="1"/>
    <col min="9221" max="9464" width="11.42578125" style="2"/>
    <col min="9465" max="9465" width="32.28515625" style="2" customWidth="1"/>
    <col min="9466" max="9466" width="0" style="2" hidden="1" customWidth="1"/>
    <col min="9467" max="9467" width="9.28515625" style="2" customWidth="1"/>
    <col min="9468" max="9469" width="8.42578125" style="2" customWidth="1"/>
    <col min="9470" max="9470" width="9.28515625" style="2" customWidth="1"/>
    <col min="9471" max="9472" width="9.42578125" style="2" customWidth="1"/>
    <col min="9473" max="9473" width="9.140625" style="2" customWidth="1"/>
    <col min="9474" max="9474" width="10.5703125" style="2" customWidth="1"/>
    <col min="9475" max="9475" width="9.42578125" style="2" customWidth="1"/>
    <col min="9476" max="9476" width="2.140625" style="2" customWidth="1"/>
    <col min="9477" max="9720" width="11.42578125" style="2"/>
    <col min="9721" max="9721" width="32.28515625" style="2" customWidth="1"/>
    <col min="9722" max="9722" width="0" style="2" hidden="1" customWidth="1"/>
    <col min="9723" max="9723" width="9.28515625" style="2" customWidth="1"/>
    <col min="9724" max="9725" width="8.42578125" style="2" customWidth="1"/>
    <col min="9726" max="9726" width="9.28515625" style="2" customWidth="1"/>
    <col min="9727" max="9728" width="9.42578125" style="2" customWidth="1"/>
    <col min="9729" max="9729" width="9.140625" style="2" customWidth="1"/>
    <col min="9730" max="9730" width="10.5703125" style="2" customWidth="1"/>
    <col min="9731" max="9731" width="9.42578125" style="2" customWidth="1"/>
    <col min="9732" max="9732" width="2.140625" style="2" customWidth="1"/>
    <col min="9733" max="9976" width="11.42578125" style="2"/>
    <col min="9977" max="9977" width="32.28515625" style="2" customWidth="1"/>
    <col min="9978" max="9978" width="0" style="2" hidden="1" customWidth="1"/>
    <col min="9979" max="9979" width="9.28515625" style="2" customWidth="1"/>
    <col min="9980" max="9981" width="8.42578125" style="2" customWidth="1"/>
    <col min="9982" max="9982" width="9.28515625" style="2" customWidth="1"/>
    <col min="9983" max="9984" width="9.42578125" style="2" customWidth="1"/>
    <col min="9985" max="9985" width="9.140625" style="2" customWidth="1"/>
    <col min="9986" max="9986" width="10.5703125" style="2" customWidth="1"/>
    <col min="9987" max="9987" width="9.42578125" style="2" customWidth="1"/>
    <col min="9988" max="9988" width="2.140625" style="2" customWidth="1"/>
    <col min="9989" max="10232" width="11.42578125" style="2"/>
    <col min="10233" max="10233" width="32.28515625" style="2" customWidth="1"/>
    <col min="10234" max="10234" width="0" style="2" hidden="1" customWidth="1"/>
    <col min="10235" max="10235" width="9.28515625" style="2" customWidth="1"/>
    <col min="10236" max="10237" width="8.42578125" style="2" customWidth="1"/>
    <col min="10238" max="10238" width="9.28515625" style="2" customWidth="1"/>
    <col min="10239" max="10240" width="9.42578125" style="2" customWidth="1"/>
    <col min="10241" max="10241" width="9.140625" style="2" customWidth="1"/>
    <col min="10242" max="10242" width="10.5703125" style="2" customWidth="1"/>
    <col min="10243" max="10243" width="9.42578125" style="2" customWidth="1"/>
    <col min="10244" max="10244" width="2.140625" style="2" customWidth="1"/>
    <col min="10245" max="10488" width="11.42578125" style="2"/>
    <col min="10489" max="10489" width="32.28515625" style="2" customWidth="1"/>
    <col min="10490" max="10490" width="0" style="2" hidden="1" customWidth="1"/>
    <col min="10491" max="10491" width="9.28515625" style="2" customWidth="1"/>
    <col min="10492" max="10493" width="8.42578125" style="2" customWidth="1"/>
    <col min="10494" max="10494" width="9.28515625" style="2" customWidth="1"/>
    <col min="10495" max="10496" width="9.42578125" style="2" customWidth="1"/>
    <col min="10497" max="10497" width="9.140625" style="2" customWidth="1"/>
    <col min="10498" max="10498" width="10.5703125" style="2" customWidth="1"/>
    <col min="10499" max="10499" width="9.42578125" style="2" customWidth="1"/>
    <col min="10500" max="10500" width="2.140625" style="2" customWidth="1"/>
    <col min="10501" max="10744" width="11.42578125" style="2"/>
    <col min="10745" max="10745" width="32.28515625" style="2" customWidth="1"/>
    <col min="10746" max="10746" width="0" style="2" hidden="1" customWidth="1"/>
    <col min="10747" max="10747" width="9.28515625" style="2" customWidth="1"/>
    <col min="10748" max="10749" width="8.42578125" style="2" customWidth="1"/>
    <col min="10750" max="10750" width="9.28515625" style="2" customWidth="1"/>
    <col min="10751" max="10752" width="9.42578125" style="2" customWidth="1"/>
    <col min="10753" max="10753" width="9.140625" style="2" customWidth="1"/>
    <col min="10754" max="10754" width="10.5703125" style="2" customWidth="1"/>
    <col min="10755" max="10755" width="9.42578125" style="2" customWidth="1"/>
    <col min="10756" max="10756" width="2.140625" style="2" customWidth="1"/>
    <col min="10757" max="11000" width="11.42578125" style="2"/>
    <col min="11001" max="11001" width="32.28515625" style="2" customWidth="1"/>
    <col min="11002" max="11002" width="0" style="2" hidden="1" customWidth="1"/>
    <col min="11003" max="11003" width="9.28515625" style="2" customWidth="1"/>
    <col min="11004" max="11005" width="8.42578125" style="2" customWidth="1"/>
    <col min="11006" max="11006" width="9.28515625" style="2" customWidth="1"/>
    <col min="11007" max="11008" width="9.42578125" style="2" customWidth="1"/>
    <col min="11009" max="11009" width="9.140625" style="2" customWidth="1"/>
    <col min="11010" max="11010" width="10.5703125" style="2" customWidth="1"/>
    <col min="11011" max="11011" width="9.42578125" style="2" customWidth="1"/>
    <col min="11012" max="11012" width="2.140625" style="2" customWidth="1"/>
    <col min="11013" max="11256" width="11.42578125" style="2"/>
    <col min="11257" max="11257" width="32.28515625" style="2" customWidth="1"/>
    <col min="11258" max="11258" width="0" style="2" hidden="1" customWidth="1"/>
    <col min="11259" max="11259" width="9.28515625" style="2" customWidth="1"/>
    <col min="11260" max="11261" width="8.42578125" style="2" customWidth="1"/>
    <col min="11262" max="11262" width="9.28515625" style="2" customWidth="1"/>
    <col min="11263" max="11264" width="9.42578125" style="2" customWidth="1"/>
    <col min="11265" max="11265" width="9.140625" style="2" customWidth="1"/>
    <col min="11266" max="11266" width="10.5703125" style="2" customWidth="1"/>
    <col min="11267" max="11267" width="9.42578125" style="2" customWidth="1"/>
    <col min="11268" max="11268" width="2.140625" style="2" customWidth="1"/>
    <col min="11269" max="11512" width="11.42578125" style="2"/>
    <col min="11513" max="11513" width="32.28515625" style="2" customWidth="1"/>
    <col min="11514" max="11514" width="0" style="2" hidden="1" customWidth="1"/>
    <col min="11515" max="11515" width="9.28515625" style="2" customWidth="1"/>
    <col min="11516" max="11517" width="8.42578125" style="2" customWidth="1"/>
    <col min="11518" max="11518" width="9.28515625" style="2" customWidth="1"/>
    <col min="11519" max="11520" width="9.42578125" style="2" customWidth="1"/>
    <col min="11521" max="11521" width="9.140625" style="2" customWidth="1"/>
    <col min="11522" max="11522" width="10.5703125" style="2" customWidth="1"/>
    <col min="11523" max="11523" width="9.42578125" style="2" customWidth="1"/>
    <col min="11524" max="11524" width="2.140625" style="2" customWidth="1"/>
    <col min="11525" max="11768" width="11.42578125" style="2"/>
    <col min="11769" max="11769" width="32.28515625" style="2" customWidth="1"/>
    <col min="11770" max="11770" width="0" style="2" hidden="1" customWidth="1"/>
    <col min="11771" max="11771" width="9.28515625" style="2" customWidth="1"/>
    <col min="11772" max="11773" width="8.42578125" style="2" customWidth="1"/>
    <col min="11774" max="11774" width="9.28515625" style="2" customWidth="1"/>
    <col min="11775" max="11776" width="9.42578125" style="2" customWidth="1"/>
    <col min="11777" max="11777" width="9.140625" style="2" customWidth="1"/>
    <col min="11778" max="11778" width="10.5703125" style="2" customWidth="1"/>
    <col min="11779" max="11779" width="9.42578125" style="2" customWidth="1"/>
    <col min="11780" max="11780" width="2.140625" style="2" customWidth="1"/>
    <col min="11781" max="12024" width="11.42578125" style="2"/>
    <col min="12025" max="12025" width="32.28515625" style="2" customWidth="1"/>
    <col min="12026" max="12026" width="0" style="2" hidden="1" customWidth="1"/>
    <col min="12027" max="12027" width="9.28515625" style="2" customWidth="1"/>
    <col min="12028" max="12029" width="8.42578125" style="2" customWidth="1"/>
    <col min="12030" max="12030" width="9.28515625" style="2" customWidth="1"/>
    <col min="12031" max="12032" width="9.42578125" style="2" customWidth="1"/>
    <col min="12033" max="12033" width="9.140625" style="2" customWidth="1"/>
    <col min="12034" max="12034" width="10.5703125" style="2" customWidth="1"/>
    <col min="12035" max="12035" width="9.42578125" style="2" customWidth="1"/>
    <col min="12036" max="12036" width="2.140625" style="2" customWidth="1"/>
    <col min="12037" max="12280" width="11.42578125" style="2"/>
    <col min="12281" max="12281" width="32.28515625" style="2" customWidth="1"/>
    <col min="12282" max="12282" width="0" style="2" hidden="1" customWidth="1"/>
    <col min="12283" max="12283" width="9.28515625" style="2" customWidth="1"/>
    <col min="12284" max="12285" width="8.42578125" style="2" customWidth="1"/>
    <col min="12286" max="12286" width="9.28515625" style="2" customWidth="1"/>
    <col min="12287" max="12288" width="9.42578125" style="2" customWidth="1"/>
    <col min="12289" max="12289" width="9.140625" style="2" customWidth="1"/>
    <col min="12290" max="12290" width="10.5703125" style="2" customWidth="1"/>
    <col min="12291" max="12291" width="9.42578125" style="2" customWidth="1"/>
    <col min="12292" max="12292" width="2.140625" style="2" customWidth="1"/>
    <col min="12293" max="12536" width="11.42578125" style="2"/>
    <col min="12537" max="12537" width="32.28515625" style="2" customWidth="1"/>
    <col min="12538" max="12538" width="0" style="2" hidden="1" customWidth="1"/>
    <col min="12539" max="12539" width="9.28515625" style="2" customWidth="1"/>
    <col min="12540" max="12541" width="8.42578125" style="2" customWidth="1"/>
    <col min="12542" max="12542" width="9.28515625" style="2" customWidth="1"/>
    <col min="12543" max="12544" width="9.42578125" style="2" customWidth="1"/>
    <col min="12545" max="12545" width="9.140625" style="2" customWidth="1"/>
    <col min="12546" max="12546" width="10.5703125" style="2" customWidth="1"/>
    <col min="12547" max="12547" width="9.42578125" style="2" customWidth="1"/>
    <col min="12548" max="12548" width="2.140625" style="2" customWidth="1"/>
    <col min="12549" max="12792" width="11.42578125" style="2"/>
    <col min="12793" max="12793" width="32.28515625" style="2" customWidth="1"/>
    <col min="12794" max="12794" width="0" style="2" hidden="1" customWidth="1"/>
    <col min="12795" max="12795" width="9.28515625" style="2" customWidth="1"/>
    <col min="12796" max="12797" width="8.42578125" style="2" customWidth="1"/>
    <col min="12798" max="12798" width="9.28515625" style="2" customWidth="1"/>
    <col min="12799" max="12800" width="9.42578125" style="2" customWidth="1"/>
    <col min="12801" max="12801" width="9.140625" style="2" customWidth="1"/>
    <col min="12802" max="12802" width="10.5703125" style="2" customWidth="1"/>
    <col min="12803" max="12803" width="9.42578125" style="2" customWidth="1"/>
    <col min="12804" max="12804" width="2.140625" style="2" customWidth="1"/>
    <col min="12805" max="13048" width="11.42578125" style="2"/>
    <col min="13049" max="13049" width="32.28515625" style="2" customWidth="1"/>
    <col min="13050" max="13050" width="0" style="2" hidden="1" customWidth="1"/>
    <col min="13051" max="13051" width="9.28515625" style="2" customWidth="1"/>
    <col min="13052" max="13053" width="8.42578125" style="2" customWidth="1"/>
    <col min="13054" max="13054" width="9.28515625" style="2" customWidth="1"/>
    <col min="13055" max="13056" width="9.42578125" style="2" customWidth="1"/>
    <col min="13057" max="13057" width="9.140625" style="2" customWidth="1"/>
    <col min="13058" max="13058" width="10.5703125" style="2" customWidth="1"/>
    <col min="13059" max="13059" width="9.42578125" style="2" customWidth="1"/>
    <col min="13060" max="13060" width="2.140625" style="2" customWidth="1"/>
    <col min="13061" max="13304" width="11.42578125" style="2"/>
    <col min="13305" max="13305" width="32.28515625" style="2" customWidth="1"/>
    <col min="13306" max="13306" width="0" style="2" hidden="1" customWidth="1"/>
    <col min="13307" max="13307" width="9.28515625" style="2" customWidth="1"/>
    <col min="13308" max="13309" width="8.42578125" style="2" customWidth="1"/>
    <col min="13310" max="13310" width="9.28515625" style="2" customWidth="1"/>
    <col min="13311" max="13312" width="9.42578125" style="2" customWidth="1"/>
    <col min="13313" max="13313" width="9.140625" style="2" customWidth="1"/>
    <col min="13314" max="13314" width="10.5703125" style="2" customWidth="1"/>
    <col min="13315" max="13315" width="9.42578125" style="2" customWidth="1"/>
    <col min="13316" max="13316" width="2.140625" style="2" customWidth="1"/>
    <col min="13317" max="13560" width="11.42578125" style="2"/>
    <col min="13561" max="13561" width="32.28515625" style="2" customWidth="1"/>
    <col min="13562" max="13562" width="0" style="2" hidden="1" customWidth="1"/>
    <col min="13563" max="13563" width="9.28515625" style="2" customWidth="1"/>
    <col min="13564" max="13565" width="8.42578125" style="2" customWidth="1"/>
    <col min="13566" max="13566" width="9.28515625" style="2" customWidth="1"/>
    <col min="13567" max="13568" width="9.42578125" style="2" customWidth="1"/>
    <col min="13569" max="13569" width="9.140625" style="2" customWidth="1"/>
    <col min="13570" max="13570" width="10.5703125" style="2" customWidth="1"/>
    <col min="13571" max="13571" width="9.42578125" style="2" customWidth="1"/>
    <col min="13572" max="13572" width="2.140625" style="2" customWidth="1"/>
    <col min="13573" max="13816" width="11.42578125" style="2"/>
    <col min="13817" max="13817" width="32.28515625" style="2" customWidth="1"/>
    <col min="13818" max="13818" width="0" style="2" hidden="1" customWidth="1"/>
    <col min="13819" max="13819" width="9.28515625" style="2" customWidth="1"/>
    <col min="13820" max="13821" width="8.42578125" style="2" customWidth="1"/>
    <col min="13822" max="13822" width="9.28515625" style="2" customWidth="1"/>
    <col min="13823" max="13824" width="9.42578125" style="2" customWidth="1"/>
    <col min="13825" max="13825" width="9.140625" style="2" customWidth="1"/>
    <col min="13826" max="13826" width="10.5703125" style="2" customWidth="1"/>
    <col min="13827" max="13827" width="9.42578125" style="2" customWidth="1"/>
    <col min="13828" max="13828" width="2.140625" style="2" customWidth="1"/>
    <col min="13829" max="14072" width="11.42578125" style="2"/>
    <col min="14073" max="14073" width="32.28515625" style="2" customWidth="1"/>
    <col min="14074" max="14074" width="0" style="2" hidden="1" customWidth="1"/>
    <col min="14075" max="14075" width="9.28515625" style="2" customWidth="1"/>
    <col min="14076" max="14077" width="8.42578125" style="2" customWidth="1"/>
    <col min="14078" max="14078" width="9.28515625" style="2" customWidth="1"/>
    <col min="14079" max="14080" width="9.42578125" style="2" customWidth="1"/>
    <col min="14081" max="14081" width="9.140625" style="2" customWidth="1"/>
    <col min="14082" max="14082" width="10.5703125" style="2" customWidth="1"/>
    <col min="14083" max="14083" width="9.42578125" style="2" customWidth="1"/>
    <col min="14084" max="14084" width="2.140625" style="2" customWidth="1"/>
    <col min="14085" max="14328" width="11.42578125" style="2"/>
    <col min="14329" max="14329" width="32.28515625" style="2" customWidth="1"/>
    <col min="14330" max="14330" width="0" style="2" hidden="1" customWidth="1"/>
    <col min="14331" max="14331" width="9.28515625" style="2" customWidth="1"/>
    <col min="14332" max="14333" width="8.42578125" style="2" customWidth="1"/>
    <col min="14334" max="14334" width="9.28515625" style="2" customWidth="1"/>
    <col min="14335" max="14336" width="9.42578125" style="2" customWidth="1"/>
    <col min="14337" max="14337" width="9.140625" style="2" customWidth="1"/>
    <col min="14338" max="14338" width="10.5703125" style="2" customWidth="1"/>
    <col min="14339" max="14339" width="9.42578125" style="2" customWidth="1"/>
    <col min="14340" max="14340" width="2.140625" style="2" customWidth="1"/>
    <col min="14341" max="14584" width="11.42578125" style="2"/>
    <col min="14585" max="14585" width="32.28515625" style="2" customWidth="1"/>
    <col min="14586" max="14586" width="0" style="2" hidden="1" customWidth="1"/>
    <col min="14587" max="14587" width="9.28515625" style="2" customWidth="1"/>
    <col min="14588" max="14589" width="8.42578125" style="2" customWidth="1"/>
    <col min="14590" max="14590" width="9.28515625" style="2" customWidth="1"/>
    <col min="14591" max="14592" width="9.42578125" style="2" customWidth="1"/>
    <col min="14593" max="14593" width="9.140625" style="2" customWidth="1"/>
    <col min="14594" max="14594" width="10.5703125" style="2" customWidth="1"/>
    <col min="14595" max="14595" width="9.42578125" style="2" customWidth="1"/>
    <col min="14596" max="14596" width="2.140625" style="2" customWidth="1"/>
    <col min="14597" max="14840" width="11.42578125" style="2"/>
    <col min="14841" max="14841" width="32.28515625" style="2" customWidth="1"/>
    <col min="14842" max="14842" width="0" style="2" hidden="1" customWidth="1"/>
    <col min="14843" max="14843" width="9.28515625" style="2" customWidth="1"/>
    <col min="14844" max="14845" width="8.42578125" style="2" customWidth="1"/>
    <col min="14846" max="14846" width="9.28515625" style="2" customWidth="1"/>
    <col min="14847" max="14848" width="9.42578125" style="2" customWidth="1"/>
    <col min="14849" max="14849" width="9.140625" style="2" customWidth="1"/>
    <col min="14850" max="14850" width="10.5703125" style="2" customWidth="1"/>
    <col min="14851" max="14851" width="9.42578125" style="2" customWidth="1"/>
    <col min="14852" max="14852" width="2.140625" style="2" customWidth="1"/>
    <col min="14853" max="15096" width="11.42578125" style="2"/>
    <col min="15097" max="15097" width="32.28515625" style="2" customWidth="1"/>
    <col min="15098" max="15098" width="0" style="2" hidden="1" customWidth="1"/>
    <col min="15099" max="15099" width="9.28515625" style="2" customWidth="1"/>
    <col min="15100" max="15101" width="8.42578125" style="2" customWidth="1"/>
    <col min="15102" max="15102" width="9.28515625" style="2" customWidth="1"/>
    <col min="15103" max="15104" width="9.42578125" style="2" customWidth="1"/>
    <col min="15105" max="15105" width="9.140625" style="2" customWidth="1"/>
    <col min="15106" max="15106" width="10.5703125" style="2" customWidth="1"/>
    <col min="15107" max="15107" width="9.42578125" style="2" customWidth="1"/>
    <col min="15108" max="15108" width="2.140625" style="2" customWidth="1"/>
    <col min="15109" max="15352" width="11.42578125" style="2"/>
    <col min="15353" max="15353" width="32.28515625" style="2" customWidth="1"/>
    <col min="15354" max="15354" width="0" style="2" hidden="1" customWidth="1"/>
    <col min="15355" max="15355" width="9.28515625" style="2" customWidth="1"/>
    <col min="15356" max="15357" width="8.42578125" style="2" customWidth="1"/>
    <col min="15358" max="15358" width="9.28515625" style="2" customWidth="1"/>
    <col min="15359" max="15360" width="9.42578125" style="2" customWidth="1"/>
    <col min="15361" max="15361" width="9.140625" style="2" customWidth="1"/>
    <col min="15362" max="15362" width="10.5703125" style="2" customWidth="1"/>
    <col min="15363" max="15363" width="9.42578125" style="2" customWidth="1"/>
    <col min="15364" max="15364" width="2.140625" style="2" customWidth="1"/>
    <col min="15365" max="15608" width="11.42578125" style="2"/>
    <col min="15609" max="15609" width="32.28515625" style="2" customWidth="1"/>
    <col min="15610" max="15610" width="0" style="2" hidden="1" customWidth="1"/>
    <col min="15611" max="15611" width="9.28515625" style="2" customWidth="1"/>
    <col min="15612" max="15613" width="8.42578125" style="2" customWidth="1"/>
    <col min="15614" max="15614" width="9.28515625" style="2" customWidth="1"/>
    <col min="15615" max="15616" width="9.42578125" style="2" customWidth="1"/>
    <col min="15617" max="15617" width="9.140625" style="2" customWidth="1"/>
    <col min="15618" max="15618" width="10.5703125" style="2" customWidth="1"/>
    <col min="15619" max="15619" width="9.42578125" style="2" customWidth="1"/>
    <col min="15620" max="15620" width="2.140625" style="2" customWidth="1"/>
    <col min="15621" max="15864" width="11.42578125" style="2"/>
    <col min="15865" max="15865" width="32.28515625" style="2" customWidth="1"/>
    <col min="15866" max="15866" width="0" style="2" hidden="1" customWidth="1"/>
    <col min="15867" max="15867" width="9.28515625" style="2" customWidth="1"/>
    <col min="15868" max="15869" width="8.42578125" style="2" customWidth="1"/>
    <col min="15870" max="15870" width="9.28515625" style="2" customWidth="1"/>
    <col min="15871" max="15872" width="9.42578125" style="2" customWidth="1"/>
    <col min="15873" max="15873" width="9.140625" style="2" customWidth="1"/>
    <col min="15874" max="15874" width="10.5703125" style="2" customWidth="1"/>
    <col min="15875" max="15875" width="9.42578125" style="2" customWidth="1"/>
    <col min="15876" max="15876" width="2.140625" style="2" customWidth="1"/>
    <col min="15877" max="16120" width="11.42578125" style="2"/>
    <col min="16121" max="16121" width="32.28515625" style="2" customWidth="1"/>
    <col min="16122" max="16122" width="0" style="2" hidden="1" customWidth="1"/>
    <col min="16123" max="16123" width="9.28515625" style="2" customWidth="1"/>
    <col min="16124" max="16125" width="8.42578125" style="2" customWidth="1"/>
    <col min="16126" max="16126" width="9.28515625" style="2" customWidth="1"/>
    <col min="16127" max="16128" width="9.42578125" style="2" customWidth="1"/>
    <col min="16129" max="16129" width="9.140625" style="2" customWidth="1"/>
    <col min="16130" max="16130" width="10.5703125" style="2" customWidth="1"/>
    <col min="16131" max="16131" width="9.42578125" style="2" customWidth="1"/>
    <col min="16132" max="16132" width="2.140625" style="2" customWidth="1"/>
    <col min="16133" max="16384" width="11.42578125" style="2"/>
  </cols>
  <sheetData>
    <row r="2" spans="1:7" ht="15.75">
      <c r="A2" s="271" t="s">
        <v>50</v>
      </c>
      <c r="B2" s="271"/>
      <c r="C2" s="271"/>
      <c r="D2" s="271"/>
      <c r="E2" s="271"/>
      <c r="F2" s="271"/>
      <c r="G2" s="271"/>
    </row>
    <row r="4" spans="1:7">
      <c r="A4" s="52" t="s">
        <v>16</v>
      </c>
      <c r="B4" s="55" t="s">
        <v>17</v>
      </c>
    </row>
    <row r="5" spans="1:7">
      <c r="A5" s="53" t="s">
        <v>18</v>
      </c>
      <c r="B5" s="56" t="s">
        <v>19</v>
      </c>
    </row>
    <row r="6" spans="1:7">
      <c r="A6" s="53" t="s">
        <v>20</v>
      </c>
      <c r="B6" s="56" t="s">
        <v>21</v>
      </c>
    </row>
    <row r="7" spans="1:7">
      <c r="A7" s="54" t="s">
        <v>22</v>
      </c>
      <c r="B7" s="57" t="s">
        <v>23</v>
      </c>
    </row>
    <row r="8" spans="1:7">
      <c r="A8" s="3"/>
      <c r="B8" s="3"/>
    </row>
    <row r="9" spans="1:7">
      <c r="B9" s="74" t="s">
        <v>48</v>
      </c>
      <c r="D9" s="272" t="s">
        <v>65</v>
      </c>
      <c r="E9" s="272"/>
      <c r="F9" s="272"/>
      <c r="G9" s="272"/>
    </row>
    <row r="10" spans="1:7">
      <c r="A10" s="273" t="s">
        <v>56</v>
      </c>
      <c r="B10" s="274"/>
      <c r="D10" s="58" t="s">
        <v>28</v>
      </c>
      <c r="E10" s="59" t="s">
        <v>29</v>
      </c>
      <c r="F10" s="59" t="s">
        <v>176</v>
      </c>
      <c r="G10" s="5" t="s">
        <v>30</v>
      </c>
    </row>
    <row r="11" spans="1:7" ht="15">
      <c r="A11" s="165"/>
      <c r="B11" s="166" t="s">
        <v>171</v>
      </c>
      <c r="C11" s="160"/>
      <c r="D11" s="85">
        <f>+B22+B13</f>
        <v>0.18352222222222225</v>
      </c>
      <c r="E11" s="164">
        <f>+B29</f>
        <v>0.220418</v>
      </c>
      <c r="F11" s="164">
        <f>+B12</f>
        <v>4.4080000000000001E-2</v>
      </c>
      <c r="G11" s="90">
        <f>+D11+E11+F11</f>
        <v>0.44802022222222226</v>
      </c>
    </row>
    <row r="12" spans="1:7" ht="15">
      <c r="A12" s="182" t="s">
        <v>175</v>
      </c>
      <c r="B12" s="181">
        <v>4.4080000000000001E-2</v>
      </c>
      <c r="C12" s="160"/>
      <c r="D12" s="180"/>
      <c r="E12" s="180"/>
      <c r="F12" s="180"/>
      <c r="G12" s="180"/>
    </row>
    <row r="13" spans="1:7" ht="12.75" customHeight="1">
      <c r="A13" s="162" t="s">
        <v>152</v>
      </c>
      <c r="B13" s="162">
        <f>(Cotizacion!G12/Cotizacion!$C$1)/1000</f>
        <v>0.15480000000000002</v>
      </c>
      <c r="C13" s="160"/>
      <c r="D13" s="124"/>
      <c r="E13" s="125"/>
      <c r="F13" s="125"/>
      <c r="G13" s="124"/>
    </row>
    <row r="14" spans="1:7" ht="12.75" customHeight="1">
      <c r="A14" s="185" t="s">
        <v>177</v>
      </c>
      <c r="B14" s="184">
        <f>0.5/100</f>
        <v>5.0000000000000001E-3</v>
      </c>
      <c r="C14" s="183"/>
      <c r="D14" s="124"/>
      <c r="E14" s="125"/>
      <c r="F14" s="125"/>
      <c r="G14" s="124"/>
    </row>
    <row r="15" spans="1:7" ht="12.75" customHeight="1">
      <c r="A15" s="168" t="s">
        <v>153</v>
      </c>
      <c r="B15" s="169">
        <f>(Cotizacion!G13/Cotizacion!$C$1)/1000</f>
        <v>2.8444444444444446E-3</v>
      </c>
      <c r="D15" s="124"/>
      <c r="E15" s="125"/>
      <c r="F15" s="125"/>
      <c r="G15" s="124"/>
    </row>
    <row r="16" spans="1:7" ht="12.75" customHeight="1">
      <c r="A16" s="168" t="s">
        <v>157</v>
      </c>
      <c r="B16" s="169">
        <f>(Cotizacion!G18/Cotizacion!$C$1)/1000</f>
        <v>5.1999999999999998E-3</v>
      </c>
      <c r="D16" s="124"/>
      <c r="E16" s="125"/>
      <c r="F16" s="125"/>
      <c r="G16" s="124"/>
    </row>
    <row r="17" spans="1:7" ht="12.75" customHeight="1">
      <c r="A17" s="168" t="s">
        <v>158</v>
      </c>
      <c r="B17" s="169">
        <f>(Cotizacion!G19/Cotizacion!$C$1)/1000</f>
        <v>1.9555555555555554E-3</v>
      </c>
      <c r="D17" s="124"/>
      <c r="E17" s="125"/>
      <c r="F17" s="125"/>
      <c r="G17" s="124"/>
    </row>
    <row r="18" spans="1:7" ht="12.75" customHeight="1">
      <c r="A18" s="168" t="s">
        <v>159</v>
      </c>
      <c r="B18" s="169">
        <f>(Cotizacion!G20/Cotizacion!$C$1)/1000</f>
        <v>2.1777777777777776E-3</v>
      </c>
      <c r="D18" s="124"/>
      <c r="E18" s="125"/>
      <c r="F18" s="125"/>
      <c r="G18" s="124"/>
    </row>
    <row r="19" spans="1:7" ht="12.75" customHeight="1">
      <c r="A19" s="168" t="s">
        <v>160</v>
      </c>
      <c r="B19" s="169">
        <f>(Cotizacion!G21/Cotizacion!$C$1)/1000</f>
        <v>9.8888888888888876E-4</v>
      </c>
      <c r="D19" s="124"/>
      <c r="E19" s="125"/>
      <c r="F19" s="125"/>
      <c r="G19" s="124"/>
    </row>
    <row r="20" spans="1:7" ht="12.75" customHeight="1">
      <c r="A20" s="168" t="s">
        <v>161</v>
      </c>
      <c r="B20" s="169">
        <f>(Cotizacion!G22/Cotizacion!$C$1)/1000</f>
        <v>7.7777777777777784E-3</v>
      </c>
      <c r="D20" s="124"/>
      <c r="E20" s="125"/>
      <c r="F20" s="125"/>
      <c r="G20" s="124"/>
    </row>
    <row r="21" spans="1:7" ht="12.75" customHeight="1">
      <c r="A21" s="168" t="s">
        <v>162</v>
      </c>
      <c r="B21" s="170">
        <f>(Cotizacion!G23/Cotizacion!$C$1)/1000</f>
        <v>7.7777777777777784E-3</v>
      </c>
      <c r="D21" s="129"/>
      <c r="E21" s="4"/>
      <c r="F21" s="4"/>
      <c r="G21" s="4"/>
    </row>
    <row r="22" spans="1:7" ht="15" customHeight="1">
      <c r="A22" s="171" t="s">
        <v>173</v>
      </c>
      <c r="B22" s="186">
        <f>SUM(B15:B21)</f>
        <v>2.8722222222222222E-2</v>
      </c>
      <c r="D22" s="195">
        <f>+B13+B14+B22</f>
        <v>0.18852222222222226</v>
      </c>
      <c r="E22" s="4"/>
      <c r="F22" s="4"/>
      <c r="G22" s="4"/>
    </row>
    <row r="23" spans="1:7" ht="15" customHeight="1">
      <c r="A23" s="275" t="s">
        <v>174</v>
      </c>
      <c r="B23" s="276"/>
      <c r="D23" s="129"/>
      <c r="E23" s="122"/>
      <c r="F23" s="122"/>
    </row>
    <row r="24" spans="1:7">
      <c r="A24" s="172" t="s">
        <v>164</v>
      </c>
      <c r="B24" s="163">
        <f>(Cotizacion!G28/Cotizacion!$C$1)/1000</f>
        <v>3.5999999999999999E-3</v>
      </c>
      <c r="D24" s="126"/>
      <c r="E24" s="127"/>
      <c r="F24" s="127"/>
    </row>
    <row r="25" spans="1:7">
      <c r="A25" s="173" t="s">
        <v>165</v>
      </c>
      <c r="B25" s="174">
        <f>(Cotizacion!G29/Cotizacion!$C$1)/1000</f>
        <v>5.4179999999999992E-3</v>
      </c>
      <c r="D25" s="126"/>
      <c r="E25" s="127"/>
      <c r="F25" s="127"/>
    </row>
    <row r="26" spans="1:7">
      <c r="A26" s="178" t="s">
        <v>166</v>
      </c>
      <c r="B26" s="179">
        <f>(Cotizacion!G30/Cotizacion!$C$1)/1000</f>
        <v>1.4E-3</v>
      </c>
    </row>
    <row r="27" spans="1:7" ht="15" customHeight="1">
      <c r="A27" s="172" t="s">
        <v>57</v>
      </c>
      <c r="B27" s="167">
        <v>0.13</v>
      </c>
    </row>
    <row r="28" spans="1:7">
      <c r="A28" s="175" t="s">
        <v>27</v>
      </c>
      <c r="B28" s="176">
        <v>0.08</v>
      </c>
    </row>
    <row r="29" spans="1:7">
      <c r="A29" s="177" t="s">
        <v>58</v>
      </c>
      <c r="B29" s="187">
        <f>SUM(B24:B28)</f>
        <v>0.220418</v>
      </c>
    </row>
    <row r="31" spans="1:7">
      <c r="B31" s="91"/>
    </row>
    <row r="32" spans="1:7" ht="25.5" customHeight="1">
      <c r="A32" s="277" t="s">
        <v>108</v>
      </c>
      <c r="B32" s="278"/>
    </row>
    <row r="33" spans="1:2" ht="25.5" customHeight="1">
      <c r="A33" s="279"/>
      <c r="B33" s="280"/>
    </row>
    <row r="34" spans="1:2" ht="25.5" customHeight="1">
      <c r="A34" s="92" t="s">
        <v>109</v>
      </c>
      <c r="B34" s="92" t="s">
        <v>111</v>
      </c>
    </row>
    <row r="35" spans="1:2" ht="25.5">
      <c r="A35" s="94" t="s">
        <v>110</v>
      </c>
      <c r="B35" s="94" t="s">
        <v>112</v>
      </c>
    </row>
    <row r="36" spans="1:2" ht="25.5">
      <c r="A36" s="94" t="s">
        <v>113</v>
      </c>
      <c r="B36" s="94" t="s">
        <v>114</v>
      </c>
    </row>
    <row r="37" spans="1:2" ht="25.5">
      <c r="A37" s="94" t="s">
        <v>115</v>
      </c>
      <c r="B37" s="94" t="s">
        <v>116</v>
      </c>
    </row>
  </sheetData>
  <mergeCells count="5">
    <mergeCell ref="A2:G2"/>
    <mergeCell ref="D9:G9"/>
    <mergeCell ref="A10:B10"/>
    <mergeCell ref="A23:B23"/>
    <mergeCell ref="A32:B3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1:X41"/>
  <sheetViews>
    <sheetView showGridLines="0" zoomScaleNormal="100" workbookViewId="0">
      <selection activeCell="N26" sqref="N26"/>
    </sheetView>
  </sheetViews>
  <sheetFormatPr baseColWidth="10" defaultRowHeight="12.75"/>
  <cols>
    <col min="1" max="1" width="3" style="95" customWidth="1"/>
    <col min="2" max="2" width="10.28515625" style="95" customWidth="1"/>
    <col min="3" max="12" width="8.140625" style="95" customWidth="1"/>
    <col min="13" max="13" width="3.7109375" style="95" customWidth="1"/>
    <col min="14" max="14" width="12.140625" style="95" customWidth="1"/>
    <col min="15" max="15" width="8.140625" style="95" customWidth="1"/>
    <col min="16" max="16" width="8.28515625" style="95" customWidth="1"/>
    <col min="17" max="16384" width="11.42578125" style="95"/>
  </cols>
  <sheetData>
    <row r="1" spans="2:22" ht="15.75">
      <c r="E1" s="96"/>
      <c r="F1" s="282" t="s">
        <v>132</v>
      </c>
      <c r="G1" s="282"/>
      <c r="H1" s="282"/>
      <c r="I1" s="282"/>
      <c r="J1" s="282"/>
      <c r="K1" s="282"/>
      <c r="L1" s="282"/>
      <c r="M1" s="282"/>
      <c r="N1" s="282"/>
      <c r="O1" s="282"/>
      <c r="P1" s="282"/>
      <c r="Q1" s="282"/>
      <c r="R1" s="282"/>
      <c r="S1" s="282"/>
      <c r="T1" s="282"/>
      <c r="U1" s="282"/>
      <c r="V1" s="282"/>
    </row>
    <row r="2" spans="2:22">
      <c r="E2" s="96"/>
    </row>
    <row r="3" spans="2:22">
      <c r="B3" s="281" t="s">
        <v>129</v>
      </c>
      <c r="C3" s="281"/>
      <c r="D3" s="281"/>
      <c r="E3" s="281"/>
      <c r="F3" s="281"/>
      <c r="G3" s="281"/>
      <c r="H3" s="281"/>
      <c r="I3" s="281"/>
      <c r="J3" s="281"/>
      <c r="K3" s="281"/>
      <c r="L3" s="281"/>
      <c r="M3" s="197"/>
      <c r="N3" s="286" t="s">
        <v>128</v>
      </c>
      <c r="O3" s="287"/>
      <c r="P3" s="287"/>
      <c r="Q3" s="287"/>
      <c r="R3" s="287"/>
      <c r="S3" s="288"/>
    </row>
    <row r="4" spans="2:22">
      <c r="B4" s="100" t="s">
        <v>117</v>
      </c>
      <c r="C4" s="100" t="s">
        <v>118</v>
      </c>
      <c r="D4" s="100" t="s">
        <v>119</v>
      </c>
      <c r="E4" s="100" t="s">
        <v>120</v>
      </c>
      <c r="F4" s="100" t="s">
        <v>121</v>
      </c>
      <c r="G4" s="100" t="s">
        <v>122</v>
      </c>
      <c r="H4" s="100" t="s">
        <v>123</v>
      </c>
      <c r="I4" s="100" t="s">
        <v>124</v>
      </c>
      <c r="J4" s="100" t="s">
        <v>125</v>
      </c>
      <c r="K4" s="100" t="s">
        <v>126</v>
      </c>
      <c r="L4" s="100" t="s">
        <v>127</v>
      </c>
      <c r="M4" s="197"/>
      <c r="N4" s="196" t="s">
        <v>117</v>
      </c>
      <c r="O4" s="196" t="s">
        <v>118</v>
      </c>
      <c r="P4" s="196" t="s">
        <v>119</v>
      </c>
      <c r="Q4" s="196" t="s">
        <v>120</v>
      </c>
      <c r="R4" s="196" t="s">
        <v>121</v>
      </c>
      <c r="S4" s="196" t="s">
        <v>122</v>
      </c>
    </row>
    <row r="5" spans="2:22">
      <c r="B5" s="101">
        <v>0.15</v>
      </c>
      <c r="C5" s="102">
        <v>0.13500000000000001</v>
      </c>
      <c r="D5" s="102">
        <v>0.12</v>
      </c>
      <c r="E5" s="102">
        <v>0.105</v>
      </c>
      <c r="F5" s="102">
        <v>0.09</v>
      </c>
      <c r="G5" s="102">
        <v>7.4999999999999997E-2</v>
      </c>
      <c r="H5" s="102">
        <v>0.06</v>
      </c>
      <c r="I5" s="102">
        <v>4.4999999999999998E-2</v>
      </c>
      <c r="J5" s="102">
        <v>0.03</v>
      </c>
      <c r="K5" s="102">
        <v>1.4999999999999999E-2</v>
      </c>
      <c r="L5" s="102">
        <v>0</v>
      </c>
      <c r="M5" s="197"/>
      <c r="N5" s="101">
        <v>0.05</v>
      </c>
      <c r="O5" s="102">
        <v>0.04</v>
      </c>
      <c r="P5" s="102">
        <v>0.03</v>
      </c>
      <c r="Q5" s="102">
        <v>0.02</v>
      </c>
      <c r="R5" s="102">
        <v>0.01</v>
      </c>
      <c r="S5" s="102">
        <v>0</v>
      </c>
    </row>
    <row r="6" spans="2:22">
      <c r="B6" s="103">
        <v>0.2</v>
      </c>
      <c r="C6" s="104">
        <v>0.18</v>
      </c>
      <c r="D6" s="104">
        <v>0.16</v>
      </c>
      <c r="E6" s="104">
        <v>0.14000000000000001</v>
      </c>
      <c r="F6" s="104">
        <v>0.12</v>
      </c>
      <c r="G6" s="104">
        <v>0.1</v>
      </c>
      <c r="H6" s="104">
        <v>0.08</v>
      </c>
      <c r="I6" s="104">
        <v>0.06</v>
      </c>
      <c r="J6" s="104">
        <v>0.04</v>
      </c>
      <c r="K6" s="104">
        <v>0.02</v>
      </c>
      <c r="L6" s="104">
        <v>0</v>
      </c>
      <c r="M6" s="197"/>
      <c r="N6" s="103">
        <v>0.1</v>
      </c>
      <c r="O6" s="107">
        <v>0.08</v>
      </c>
      <c r="P6" s="107">
        <v>0.06</v>
      </c>
      <c r="Q6" s="107">
        <v>0.04</v>
      </c>
      <c r="R6" s="107">
        <v>0.02</v>
      </c>
      <c r="S6" s="104">
        <v>0</v>
      </c>
    </row>
    <row r="7" spans="2:22">
      <c r="B7" s="103">
        <v>0.21</v>
      </c>
      <c r="C7" s="104">
        <v>0.189</v>
      </c>
      <c r="D7" s="104">
        <v>0.16800000000000001</v>
      </c>
      <c r="E7" s="104">
        <v>0.14699999999999999</v>
      </c>
      <c r="F7" s="104">
        <v>0.126</v>
      </c>
      <c r="G7" s="104">
        <v>0.105</v>
      </c>
      <c r="H7" s="104">
        <v>8.4000000000000005E-2</v>
      </c>
      <c r="I7" s="104">
        <v>6.3E-2</v>
      </c>
      <c r="J7" s="104">
        <v>4.2000000000000003E-2</v>
      </c>
      <c r="K7" s="104">
        <v>2.1000000000000001E-2</v>
      </c>
      <c r="L7" s="104">
        <v>0</v>
      </c>
      <c r="M7" s="197"/>
      <c r="N7" s="103">
        <v>0.15</v>
      </c>
      <c r="O7" s="107">
        <v>0.12</v>
      </c>
      <c r="P7" s="107">
        <v>0.09</v>
      </c>
      <c r="Q7" s="107">
        <v>0.06</v>
      </c>
      <c r="R7" s="107">
        <v>0.03</v>
      </c>
      <c r="S7" s="104">
        <v>0</v>
      </c>
    </row>
    <row r="8" spans="2:22">
      <c r="B8" s="103">
        <v>0.25</v>
      </c>
      <c r="C8" s="104">
        <v>0.22500000000000001</v>
      </c>
      <c r="D8" s="104">
        <v>0.2</v>
      </c>
      <c r="E8" s="104">
        <v>0.17499999999999999</v>
      </c>
      <c r="F8" s="104">
        <v>0.15</v>
      </c>
      <c r="G8" s="104">
        <v>0.125</v>
      </c>
      <c r="H8" s="104">
        <v>0.1</v>
      </c>
      <c r="I8" s="104">
        <v>7.4999999999999997E-2</v>
      </c>
      <c r="J8" s="104">
        <v>0.05</v>
      </c>
      <c r="K8" s="104">
        <v>2.5000000000000001E-2</v>
      </c>
      <c r="L8" s="104">
        <v>0</v>
      </c>
      <c r="M8" s="197"/>
      <c r="N8" s="103">
        <v>0.2</v>
      </c>
      <c r="O8" s="107">
        <v>0.16</v>
      </c>
      <c r="P8" s="107">
        <v>0.12</v>
      </c>
      <c r="Q8" s="107">
        <v>0.08</v>
      </c>
      <c r="R8" s="107">
        <v>0.04</v>
      </c>
      <c r="S8" s="104">
        <v>0</v>
      </c>
    </row>
    <row r="9" spans="2:22">
      <c r="B9" s="103">
        <v>0.36</v>
      </c>
      <c r="C9" s="104">
        <v>0.32400000000000001</v>
      </c>
      <c r="D9" s="104">
        <v>0.28799999999999998</v>
      </c>
      <c r="E9" s="104">
        <v>0.252</v>
      </c>
      <c r="F9" s="104">
        <v>0.216</v>
      </c>
      <c r="G9" s="104">
        <v>0.18</v>
      </c>
      <c r="H9" s="104">
        <v>0.14399999999999999</v>
      </c>
      <c r="I9" s="104">
        <v>0.108</v>
      </c>
      <c r="J9" s="104">
        <v>7.1999999999999995E-2</v>
      </c>
      <c r="K9" s="104">
        <v>3.5999999999999997E-2</v>
      </c>
      <c r="L9" s="104">
        <v>0</v>
      </c>
      <c r="M9" s="197"/>
      <c r="N9" s="103">
        <v>0.23</v>
      </c>
      <c r="O9" s="107">
        <v>0.184</v>
      </c>
      <c r="P9" s="107">
        <v>0.13800000000000001</v>
      </c>
      <c r="Q9" s="107">
        <v>9.1999999999999998E-2</v>
      </c>
      <c r="R9" s="107">
        <v>4.5999999999999999E-2</v>
      </c>
      <c r="S9" s="104">
        <v>0</v>
      </c>
    </row>
    <row r="10" spans="2:22">
      <c r="B10" s="105">
        <v>0.38</v>
      </c>
      <c r="C10" s="106">
        <v>0.34200000000000003</v>
      </c>
      <c r="D10" s="106">
        <v>0.30399999999999999</v>
      </c>
      <c r="E10" s="106">
        <v>0.26600000000000001</v>
      </c>
      <c r="F10" s="106">
        <v>0.22800000000000001</v>
      </c>
      <c r="G10" s="106">
        <v>0.19</v>
      </c>
      <c r="H10" s="106">
        <v>0.152</v>
      </c>
      <c r="I10" s="106">
        <v>0.114</v>
      </c>
      <c r="J10" s="106">
        <v>7.5999999999999998E-2</v>
      </c>
      <c r="K10" s="106">
        <v>3.7999999999999999E-2</v>
      </c>
      <c r="L10" s="106">
        <v>0</v>
      </c>
      <c r="M10" s="197"/>
      <c r="N10" s="103">
        <v>0.24</v>
      </c>
      <c r="O10" s="107">
        <v>0.192</v>
      </c>
      <c r="P10" s="107">
        <v>0.14399999999999999</v>
      </c>
      <c r="Q10" s="107">
        <v>9.6000000000000002E-2</v>
      </c>
      <c r="R10" s="107">
        <v>4.8000000000000001E-2</v>
      </c>
      <c r="S10" s="104">
        <v>0</v>
      </c>
    </row>
    <row r="11" spans="2:22" ht="12.75" customHeight="1">
      <c r="B11" s="97"/>
      <c r="C11" s="98"/>
      <c r="D11" s="98"/>
      <c r="E11" s="98"/>
      <c r="F11" s="98"/>
      <c r="G11" s="98"/>
      <c r="H11" s="98"/>
      <c r="I11" s="98"/>
      <c r="J11" s="98"/>
      <c r="K11" s="98"/>
      <c r="L11" s="98"/>
      <c r="M11" s="98"/>
      <c r="N11" s="103">
        <v>0.25</v>
      </c>
      <c r="O11" s="107">
        <v>0.2</v>
      </c>
      <c r="P11" s="107">
        <v>0.15</v>
      </c>
      <c r="Q11" s="107">
        <v>0.1</v>
      </c>
      <c r="R11" s="107">
        <v>0.05</v>
      </c>
      <c r="S11" s="104">
        <v>0</v>
      </c>
    </row>
    <row r="12" spans="2:22">
      <c r="N12" s="103">
        <v>0.26</v>
      </c>
      <c r="O12" s="107">
        <v>0.20799999999999999</v>
      </c>
      <c r="P12" s="107">
        <v>0.156</v>
      </c>
      <c r="Q12" s="107">
        <v>0.104</v>
      </c>
      <c r="R12" s="107">
        <v>5.1999999999999998E-2</v>
      </c>
      <c r="S12" s="104">
        <v>0</v>
      </c>
    </row>
    <row r="13" spans="2:22" ht="12.75" customHeight="1">
      <c r="B13" s="285" t="s">
        <v>134</v>
      </c>
      <c r="C13" s="285"/>
      <c r="D13" s="285"/>
      <c r="E13" s="285"/>
      <c r="F13" s="285"/>
      <c r="G13" s="285"/>
      <c r="H13" s="285"/>
      <c r="I13" s="285"/>
      <c r="N13" s="103">
        <v>0.28000000000000003</v>
      </c>
      <c r="O13" s="107">
        <v>0.224</v>
      </c>
      <c r="P13" s="107">
        <v>0.16800000000000001</v>
      </c>
      <c r="Q13" s="107">
        <v>0.112</v>
      </c>
      <c r="R13" s="107">
        <v>5.6000000000000001E-2</v>
      </c>
      <c r="S13" s="104">
        <v>0</v>
      </c>
    </row>
    <row r="14" spans="2:22" ht="12.75" customHeight="1">
      <c r="B14" s="289" t="s">
        <v>133</v>
      </c>
      <c r="C14" s="290"/>
      <c r="D14" s="290"/>
      <c r="E14" s="290"/>
      <c r="F14" s="290"/>
      <c r="G14" s="290"/>
      <c r="H14" s="290"/>
      <c r="I14" s="290"/>
      <c r="J14" s="290"/>
      <c r="K14" s="291"/>
      <c r="N14" s="103">
        <v>0.3</v>
      </c>
      <c r="O14" s="107">
        <v>0.24</v>
      </c>
      <c r="P14" s="107">
        <v>0.18</v>
      </c>
      <c r="Q14" s="107">
        <v>0.12</v>
      </c>
      <c r="R14" s="107">
        <v>0.06</v>
      </c>
      <c r="S14" s="104">
        <v>0</v>
      </c>
    </row>
    <row r="15" spans="2:22" ht="12.75" customHeight="1">
      <c r="B15" s="292"/>
      <c r="C15" s="293"/>
      <c r="D15" s="293"/>
      <c r="E15" s="293"/>
      <c r="F15" s="293"/>
      <c r="G15" s="293"/>
      <c r="H15" s="293"/>
      <c r="I15" s="293"/>
      <c r="J15" s="293"/>
      <c r="K15" s="294"/>
      <c r="N15" s="103">
        <v>0.33</v>
      </c>
      <c r="O15" s="107">
        <v>0.26400000000000001</v>
      </c>
      <c r="P15" s="107">
        <v>0.19800000000000001</v>
      </c>
      <c r="Q15" s="107">
        <v>0.13200000000000001</v>
      </c>
      <c r="R15" s="107">
        <v>6.6000000000000003E-2</v>
      </c>
      <c r="S15" s="104">
        <v>0</v>
      </c>
    </row>
    <row r="16" spans="2:22">
      <c r="B16" s="283">
        <v>2010</v>
      </c>
      <c r="C16" s="284"/>
      <c r="D16" s="283">
        <v>2011</v>
      </c>
      <c r="E16" s="284"/>
      <c r="F16" s="283">
        <v>2012</v>
      </c>
      <c r="G16" s="284"/>
      <c r="H16" s="283">
        <v>2013</v>
      </c>
      <c r="I16" s="284"/>
      <c r="J16" s="283">
        <v>2014</v>
      </c>
      <c r="K16" s="284"/>
      <c r="N16" s="105">
        <v>0.36</v>
      </c>
      <c r="O16" s="108">
        <v>0.28799999999999998</v>
      </c>
      <c r="P16" s="111">
        <v>0.216</v>
      </c>
      <c r="Q16" s="114">
        <v>0.14399999999999999</v>
      </c>
      <c r="R16" s="114">
        <v>7.1999999999999995E-2</v>
      </c>
      <c r="S16" s="115">
        <v>0</v>
      </c>
    </row>
    <row r="17" spans="2:24" ht="12.75" customHeight="1">
      <c r="B17" s="116" t="s">
        <v>4</v>
      </c>
      <c r="C17" s="117">
        <v>1.31</v>
      </c>
      <c r="D17" s="116" t="s">
        <v>4</v>
      </c>
      <c r="E17" s="117">
        <v>1.2850000000000001</v>
      </c>
      <c r="F17" s="116" t="s">
        <v>4</v>
      </c>
      <c r="G17" s="117">
        <v>0.68</v>
      </c>
      <c r="H17" s="116" t="s">
        <v>4</v>
      </c>
      <c r="I17" s="193">
        <v>0.76</v>
      </c>
      <c r="J17" s="116" t="s">
        <v>4</v>
      </c>
      <c r="K17" s="193">
        <v>1.1599999999999999</v>
      </c>
      <c r="N17" s="109"/>
      <c r="O17" s="110"/>
      <c r="P17" s="110"/>
      <c r="Q17" s="112"/>
      <c r="R17" s="112"/>
      <c r="S17" s="113"/>
    </row>
    <row r="18" spans="2:24" ht="12.75" customHeight="1">
      <c r="B18" s="118" t="s">
        <v>5</v>
      </c>
      <c r="C18" s="119">
        <v>1.27</v>
      </c>
      <c r="D18" s="118" t="s">
        <v>5</v>
      </c>
      <c r="E18" s="119">
        <v>1.3</v>
      </c>
      <c r="F18" s="118" t="s">
        <v>5</v>
      </c>
      <c r="G18" s="119">
        <v>0.68</v>
      </c>
      <c r="H18" s="118" t="s">
        <v>5</v>
      </c>
      <c r="I18" s="194">
        <v>0.78</v>
      </c>
      <c r="J18" s="118" t="s">
        <v>5</v>
      </c>
      <c r="K18" s="194">
        <v>1.1599999999999999</v>
      </c>
      <c r="L18" s="99"/>
      <c r="M18" s="99"/>
      <c r="T18" s="99"/>
      <c r="U18" s="99"/>
      <c r="V18" s="99"/>
    </row>
    <row r="19" spans="2:24" ht="12.75" customHeight="1">
      <c r="B19" s="118" t="s">
        <v>6</v>
      </c>
      <c r="C19" s="119">
        <v>1.27</v>
      </c>
      <c r="D19" s="118" t="s">
        <v>6</v>
      </c>
      <c r="E19" s="119">
        <v>1.1299999999999999</v>
      </c>
      <c r="F19" s="118" t="s">
        <v>6</v>
      </c>
      <c r="G19" s="119">
        <v>0.68</v>
      </c>
      <c r="H19" s="118" t="s">
        <v>6</v>
      </c>
      <c r="I19" s="194">
        <v>0.78</v>
      </c>
      <c r="J19" s="118" t="s">
        <v>6</v>
      </c>
      <c r="K19" s="194">
        <v>1.1599999999999999</v>
      </c>
    </row>
    <row r="20" spans="2:24" ht="12.75" customHeight="1">
      <c r="B20" s="118" t="s">
        <v>7</v>
      </c>
      <c r="C20" s="119">
        <v>1.26</v>
      </c>
      <c r="D20" s="118" t="s">
        <v>7</v>
      </c>
      <c r="E20" s="119">
        <v>0.95</v>
      </c>
      <c r="F20" s="118" t="s">
        <v>7</v>
      </c>
      <c r="G20" s="119">
        <v>0.78</v>
      </c>
      <c r="H20" s="118" t="s">
        <v>7</v>
      </c>
      <c r="I20" s="194">
        <v>0.82499999999999996</v>
      </c>
      <c r="J20" s="118" t="s">
        <v>7</v>
      </c>
      <c r="K20" s="194">
        <v>0.82499999999999996</v>
      </c>
    </row>
    <row r="21" spans="2:24" ht="12.75" customHeight="1">
      <c r="B21" s="118" t="s">
        <v>8</v>
      </c>
      <c r="C21" s="119">
        <v>1.2250000000000001</v>
      </c>
      <c r="D21" s="118" t="s">
        <v>8</v>
      </c>
      <c r="E21" s="119">
        <v>0.85499999999999998</v>
      </c>
      <c r="F21" s="118" t="s">
        <v>8</v>
      </c>
      <c r="G21" s="119">
        <v>0.78</v>
      </c>
      <c r="H21" s="118" t="s">
        <v>8</v>
      </c>
      <c r="I21" s="194">
        <v>0.76500000000000001</v>
      </c>
      <c r="J21" s="118" t="s">
        <v>8</v>
      </c>
      <c r="K21" s="194">
        <v>0.69</v>
      </c>
    </row>
    <row r="22" spans="2:24" ht="12.75" customHeight="1">
      <c r="B22" s="118" t="s">
        <v>9</v>
      </c>
      <c r="C22" s="119">
        <v>1.2</v>
      </c>
      <c r="D22" s="118" t="s">
        <v>9</v>
      </c>
      <c r="E22" s="119">
        <v>0.76</v>
      </c>
      <c r="F22" s="118" t="s">
        <v>9</v>
      </c>
      <c r="G22" s="119">
        <v>0.76</v>
      </c>
      <c r="H22" s="118" t="s">
        <v>9</v>
      </c>
      <c r="I22" s="194">
        <v>0.76</v>
      </c>
      <c r="J22" s="118" t="s">
        <v>9</v>
      </c>
      <c r="K22" s="194">
        <v>0.66</v>
      </c>
    </row>
    <row r="23" spans="2:24" ht="12.75" customHeight="1">
      <c r="B23" s="118" t="s">
        <v>10</v>
      </c>
      <c r="C23" s="119">
        <v>1.2</v>
      </c>
      <c r="D23" s="118" t="s">
        <v>10</v>
      </c>
      <c r="E23" s="119">
        <v>0.85499999999999998</v>
      </c>
      <c r="F23" s="118" t="s">
        <v>10</v>
      </c>
      <c r="G23" s="119">
        <v>0.79499999999999993</v>
      </c>
      <c r="H23" s="118" t="s">
        <v>10</v>
      </c>
      <c r="I23" s="194">
        <v>0.83499999999999996</v>
      </c>
      <c r="J23" s="118" t="s">
        <v>10</v>
      </c>
      <c r="K23" s="194">
        <v>0.67</v>
      </c>
    </row>
    <row r="24" spans="2:24" ht="12.75" customHeight="1">
      <c r="B24" s="118" t="s">
        <v>11</v>
      </c>
      <c r="C24" s="119">
        <v>1.18</v>
      </c>
      <c r="D24" s="118" t="s">
        <v>11</v>
      </c>
      <c r="E24" s="119">
        <v>0.95</v>
      </c>
      <c r="F24" s="118" t="s">
        <v>11</v>
      </c>
      <c r="G24" s="119">
        <v>0.91</v>
      </c>
      <c r="H24" s="118" t="s">
        <v>11</v>
      </c>
      <c r="I24" s="194">
        <v>0.89</v>
      </c>
      <c r="J24" s="118" t="s">
        <v>11</v>
      </c>
      <c r="K24" s="194">
        <v>0.67</v>
      </c>
      <c r="P24" s="128"/>
      <c r="Q24" s="128"/>
      <c r="R24" s="128"/>
    </row>
    <row r="25" spans="2:24" ht="12.75" customHeight="1">
      <c r="B25" s="118" t="s">
        <v>12</v>
      </c>
      <c r="C25" s="119">
        <v>1.1000000000000001</v>
      </c>
      <c r="D25" s="118" t="s">
        <v>12</v>
      </c>
      <c r="E25" s="119">
        <v>0.74500000000000011</v>
      </c>
      <c r="F25" s="118" t="s">
        <v>12</v>
      </c>
      <c r="G25" s="119">
        <v>0.82499999999999996</v>
      </c>
      <c r="H25" s="118" t="s">
        <v>12</v>
      </c>
      <c r="I25" s="194">
        <v>0.89</v>
      </c>
      <c r="J25" s="118" t="s">
        <v>12</v>
      </c>
      <c r="K25" s="194">
        <v>0.72500000000000009</v>
      </c>
      <c r="Q25" s="128"/>
      <c r="R25" s="128"/>
      <c r="S25" s="128"/>
      <c r="T25" s="128"/>
      <c r="U25" s="128"/>
      <c r="V25" s="128"/>
      <c r="W25" s="128"/>
      <c r="X25" s="128"/>
    </row>
    <row r="26" spans="2:24" ht="12.75" customHeight="1">
      <c r="B26" s="118" t="s">
        <v>13</v>
      </c>
      <c r="C26" s="119">
        <v>1.1000000000000001</v>
      </c>
      <c r="D26" s="118" t="s">
        <v>13</v>
      </c>
      <c r="E26" s="119">
        <v>0.68</v>
      </c>
      <c r="F26" s="118" t="s">
        <v>13</v>
      </c>
      <c r="G26" s="119">
        <v>0.73499999999999999</v>
      </c>
      <c r="H26" s="118" t="s">
        <v>13</v>
      </c>
      <c r="I26" s="194">
        <v>0.89</v>
      </c>
      <c r="J26" s="118" t="s">
        <v>13</v>
      </c>
      <c r="K26" s="194">
        <v>0.79</v>
      </c>
      <c r="Q26" s="128"/>
      <c r="R26" s="128"/>
      <c r="S26" s="128"/>
      <c r="T26" s="128"/>
      <c r="U26" s="128"/>
      <c r="V26" s="128"/>
      <c r="W26" s="128"/>
      <c r="X26" s="128"/>
    </row>
    <row r="27" spans="2:24" ht="12.75" customHeight="1">
      <c r="B27" s="118" t="s">
        <v>14</v>
      </c>
      <c r="C27" s="119">
        <v>1.1000000000000001</v>
      </c>
      <c r="D27" s="118" t="s">
        <v>14</v>
      </c>
      <c r="E27" s="119">
        <v>0.68</v>
      </c>
      <c r="F27" s="118" t="s">
        <v>14</v>
      </c>
      <c r="G27" s="119">
        <v>0.72</v>
      </c>
      <c r="H27" s="118" t="s">
        <v>14</v>
      </c>
      <c r="I27" s="194">
        <v>1.04</v>
      </c>
      <c r="J27" s="118" t="s">
        <v>14</v>
      </c>
      <c r="K27" s="194">
        <v>0.79</v>
      </c>
      <c r="T27" s="128"/>
      <c r="U27" s="128"/>
      <c r="V27" s="128"/>
      <c r="W27" s="128"/>
      <c r="X27" s="128"/>
    </row>
    <row r="28" spans="2:24" ht="12.75" customHeight="1">
      <c r="B28" s="120" t="s">
        <v>15</v>
      </c>
      <c r="C28" s="121">
        <v>1.0150000000000001</v>
      </c>
      <c r="D28" s="120" t="s">
        <v>15</v>
      </c>
      <c r="E28" s="121">
        <v>0.68</v>
      </c>
      <c r="F28" s="120" t="s">
        <v>15</v>
      </c>
      <c r="G28" s="121">
        <v>0.72</v>
      </c>
      <c r="H28" s="120" t="s">
        <v>15</v>
      </c>
      <c r="I28" s="121">
        <v>1.1599999999999999</v>
      </c>
      <c r="J28" s="120" t="s">
        <v>15</v>
      </c>
      <c r="K28" s="121"/>
    </row>
    <row r="29" spans="2:24" ht="15" customHeight="1">
      <c r="B29" s="95" t="s">
        <v>136</v>
      </c>
    </row>
    <row r="37" spans="10:18">
      <c r="N37" s="99"/>
      <c r="O37" s="99"/>
      <c r="P37" s="99"/>
      <c r="Q37" s="99"/>
    </row>
    <row r="38" spans="10:18">
      <c r="J38" s="99"/>
      <c r="K38" s="99"/>
      <c r="L38" s="99"/>
      <c r="M38" s="99"/>
      <c r="N38" s="99"/>
      <c r="O38" s="99"/>
      <c r="P38" s="99"/>
      <c r="Q38" s="99"/>
      <c r="R38" s="99"/>
    </row>
    <row r="39" spans="10:18">
      <c r="J39" s="99"/>
      <c r="K39" s="99"/>
      <c r="L39" s="99"/>
      <c r="M39" s="99"/>
      <c r="N39" s="99"/>
      <c r="O39" s="99"/>
      <c r="P39" s="99"/>
    </row>
    <row r="40" spans="10:18">
      <c r="J40" s="99"/>
      <c r="K40" s="99"/>
      <c r="L40" s="99"/>
      <c r="M40" s="99"/>
      <c r="N40" s="99"/>
      <c r="O40" s="99"/>
      <c r="P40" s="99"/>
      <c r="Q40" s="99"/>
    </row>
    <row r="41" spans="10:18">
      <c r="J41" s="99"/>
      <c r="K41" s="99"/>
      <c r="L41" s="99"/>
      <c r="M41" s="99"/>
    </row>
  </sheetData>
  <mergeCells count="10">
    <mergeCell ref="B3:L3"/>
    <mergeCell ref="F1:V1"/>
    <mergeCell ref="B16:C16"/>
    <mergeCell ref="D16:E16"/>
    <mergeCell ref="F16:G16"/>
    <mergeCell ref="H16:I16"/>
    <mergeCell ref="B13:I13"/>
    <mergeCell ref="N3:S3"/>
    <mergeCell ref="J16:K16"/>
    <mergeCell ref="B14:K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2:AX66"/>
  <sheetViews>
    <sheetView zoomScale="93" zoomScaleNormal="93" workbookViewId="0">
      <pane xSplit="3" ySplit="7" topLeftCell="D36" activePane="bottomRight" state="frozen"/>
      <selection pane="topRight" activeCell="D1" sqref="D1"/>
      <selection pane="bottomLeft" activeCell="A7" sqref="A7"/>
      <selection pane="bottomRight" activeCell="AY64" sqref="AY64"/>
    </sheetView>
  </sheetViews>
  <sheetFormatPr baseColWidth="10" defaultRowHeight="12.75"/>
  <cols>
    <col min="1" max="1" width="7.42578125" style="9" customWidth="1"/>
    <col min="2" max="2" width="6.85546875" style="9" customWidth="1"/>
    <col min="3" max="3" width="7.42578125" style="12" customWidth="1"/>
    <col min="4" max="4" width="7.5703125" style="9" customWidth="1"/>
    <col min="5" max="5" width="8.42578125" style="9" customWidth="1"/>
    <col min="6" max="6" width="8.7109375" style="9" customWidth="1"/>
    <col min="7" max="7" width="8" style="9" customWidth="1"/>
    <col min="8" max="8" width="7.7109375" style="9" customWidth="1"/>
    <col min="9" max="9" width="8" style="9" customWidth="1"/>
    <col min="10" max="13" width="7.85546875" style="9" customWidth="1"/>
    <col min="14" max="14" width="10.5703125" style="9" customWidth="1"/>
    <col min="15" max="15" width="11.85546875" style="9" customWidth="1"/>
    <col min="16" max="16" width="10.7109375" style="9" customWidth="1"/>
    <col min="17" max="17" width="10.140625" style="9" customWidth="1"/>
    <col min="18" max="18" width="10.42578125" style="9" customWidth="1"/>
    <col min="19" max="19" width="11" style="9" customWidth="1"/>
    <col min="20" max="21" width="11.5703125" style="9" customWidth="1"/>
    <col min="22" max="22" width="11.85546875" style="9" customWidth="1"/>
    <col min="23" max="23" width="10.42578125" style="9" customWidth="1"/>
    <col min="24" max="24" width="11" style="9" customWidth="1"/>
    <col min="25" max="26" width="11.5703125" style="9" customWidth="1"/>
    <col min="27" max="27" width="11.85546875" style="9" customWidth="1"/>
    <col min="28" max="28" width="10.140625" style="9" customWidth="1"/>
    <col min="29" max="39" width="11.85546875" style="9" customWidth="1"/>
    <col min="40" max="40" width="9.7109375" style="9" customWidth="1"/>
    <col min="41" max="50" width="13.140625" style="9" customWidth="1"/>
    <col min="51" max="16384" width="11.42578125" style="9"/>
  </cols>
  <sheetData>
    <row r="2" spans="1:50" ht="15.75">
      <c r="A2" s="205" t="s">
        <v>135</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89"/>
      <c r="AD2" s="89"/>
      <c r="AE2" s="89"/>
      <c r="AF2" s="89"/>
      <c r="AG2" s="89"/>
      <c r="AH2" s="89"/>
      <c r="AI2" s="89"/>
      <c r="AJ2" s="89"/>
      <c r="AK2" s="89"/>
      <c r="AL2" s="89"/>
      <c r="AM2" s="89"/>
      <c r="AN2" s="89"/>
      <c r="AO2" s="89"/>
      <c r="AP2" s="89"/>
      <c r="AQ2" s="89"/>
      <c r="AR2" s="89"/>
      <c r="AS2" s="89"/>
      <c r="AT2" s="89"/>
      <c r="AU2" s="89"/>
      <c r="AV2" s="89"/>
      <c r="AW2" s="89"/>
      <c r="AX2" s="89"/>
    </row>
    <row r="4" spans="1:50" s="39" customFormat="1" ht="34.5" customHeight="1">
      <c r="C4" s="40"/>
      <c r="E4" s="201" t="s">
        <v>91</v>
      </c>
      <c r="F4" s="202"/>
      <c r="G4" s="202"/>
      <c r="H4" s="202"/>
      <c r="I4" s="202"/>
      <c r="J4" s="202"/>
      <c r="K4" s="202"/>
      <c r="L4" s="202"/>
      <c r="M4" s="202"/>
      <c r="N4" s="203"/>
      <c r="O4" s="298"/>
      <c r="P4" s="299"/>
      <c r="Q4" s="299"/>
      <c r="R4" s="299"/>
      <c r="S4" s="299"/>
      <c r="T4" s="299"/>
      <c r="U4" s="299"/>
      <c r="V4" s="299"/>
      <c r="W4" s="87"/>
      <c r="X4" s="87"/>
      <c r="Y4" s="87"/>
      <c r="Z4" s="87"/>
      <c r="AA4" s="87"/>
      <c r="AB4" s="87"/>
      <c r="AC4" s="87"/>
      <c r="AD4" s="87"/>
      <c r="AE4" s="87"/>
      <c r="AF4" s="87"/>
      <c r="AG4" s="87"/>
      <c r="AH4" s="87"/>
      <c r="AI4" s="87"/>
      <c r="AJ4" s="87"/>
      <c r="AK4" s="87"/>
      <c r="AL4" s="87"/>
      <c r="AM4" s="87"/>
      <c r="AN4" s="87"/>
      <c r="AO4" s="86"/>
      <c r="AP4" s="86"/>
      <c r="AQ4" s="86"/>
      <c r="AR4" s="86"/>
      <c r="AS4" s="86"/>
      <c r="AT4" s="86"/>
      <c r="AU4" s="86"/>
      <c r="AV4" s="86"/>
      <c r="AW4" s="86"/>
      <c r="AX4" s="86"/>
    </row>
    <row r="5" spans="1:50" s="39" customFormat="1" ht="54.75" customHeight="1">
      <c r="C5" s="40"/>
      <c r="D5" s="88"/>
      <c r="E5" s="201" t="s">
        <v>137</v>
      </c>
      <c r="F5" s="202"/>
      <c r="G5" s="202"/>
      <c r="H5" s="202"/>
      <c r="I5" s="202"/>
      <c r="J5" s="202"/>
      <c r="K5" s="202"/>
      <c r="L5" s="202"/>
      <c r="M5" s="202"/>
      <c r="N5" s="203"/>
      <c r="O5" s="201" t="s">
        <v>209</v>
      </c>
      <c r="P5" s="202"/>
      <c r="Q5" s="203"/>
      <c r="R5" s="202" t="s">
        <v>210</v>
      </c>
      <c r="S5" s="202"/>
      <c r="T5" s="202"/>
      <c r="U5" s="202"/>
      <c r="V5" s="202"/>
      <c r="W5" s="201" t="s">
        <v>141</v>
      </c>
      <c r="X5" s="202"/>
      <c r="Y5" s="202"/>
      <c r="Z5" s="202"/>
      <c r="AA5" s="203"/>
      <c r="AB5" s="201" t="s">
        <v>211</v>
      </c>
      <c r="AC5" s="202"/>
      <c r="AD5" s="203"/>
      <c r="AE5" s="202" t="s">
        <v>212</v>
      </c>
      <c r="AF5" s="202"/>
      <c r="AG5" s="202"/>
      <c r="AH5" s="202"/>
      <c r="AI5" s="203"/>
      <c r="AJ5" s="201" t="s">
        <v>141</v>
      </c>
      <c r="AK5" s="202"/>
      <c r="AL5" s="202"/>
      <c r="AM5" s="202"/>
      <c r="AN5" s="203"/>
      <c r="AO5" s="295" t="s">
        <v>106</v>
      </c>
      <c r="AP5" s="296"/>
      <c r="AQ5" s="296"/>
      <c r="AR5" s="296"/>
      <c r="AS5" s="297"/>
      <c r="AT5" s="295" t="s">
        <v>107</v>
      </c>
      <c r="AU5" s="296"/>
      <c r="AV5" s="296"/>
      <c r="AW5" s="296"/>
      <c r="AX5" s="297"/>
    </row>
    <row r="6" spans="1:50" s="84" customFormat="1" ht="84">
      <c r="A6" s="78" t="s">
        <v>0</v>
      </c>
      <c r="B6" s="79" t="s">
        <v>1</v>
      </c>
      <c r="C6" s="79" t="s">
        <v>32</v>
      </c>
      <c r="D6" s="80" t="s">
        <v>31</v>
      </c>
      <c r="E6" s="81" t="s">
        <v>74</v>
      </c>
      <c r="F6" s="82" t="s">
        <v>75</v>
      </c>
      <c r="G6" s="82" t="s">
        <v>76</v>
      </c>
      <c r="H6" s="82" t="s">
        <v>77</v>
      </c>
      <c r="I6" s="82" t="s">
        <v>78</v>
      </c>
      <c r="J6" s="82" t="s">
        <v>79</v>
      </c>
      <c r="K6" s="82" t="s">
        <v>214</v>
      </c>
      <c r="L6" s="82" t="s">
        <v>215</v>
      </c>
      <c r="M6" s="82" t="s">
        <v>216</v>
      </c>
      <c r="N6" s="82" t="s">
        <v>80</v>
      </c>
      <c r="O6" s="81" t="s">
        <v>92</v>
      </c>
      <c r="P6" s="82" t="s">
        <v>93</v>
      </c>
      <c r="Q6" s="83" t="s">
        <v>94</v>
      </c>
      <c r="R6" s="82" t="s">
        <v>95</v>
      </c>
      <c r="S6" s="82" t="s">
        <v>96</v>
      </c>
      <c r="T6" s="82" t="s">
        <v>97</v>
      </c>
      <c r="U6" s="82" t="s">
        <v>217</v>
      </c>
      <c r="V6" s="82" t="s">
        <v>98</v>
      </c>
      <c r="W6" s="81" t="s">
        <v>95</v>
      </c>
      <c r="X6" s="82" t="s">
        <v>96</v>
      </c>
      <c r="Y6" s="82" t="s">
        <v>97</v>
      </c>
      <c r="Z6" s="82" t="s">
        <v>217</v>
      </c>
      <c r="AA6" s="83" t="s">
        <v>98</v>
      </c>
      <c r="AB6" s="81" t="s">
        <v>99</v>
      </c>
      <c r="AC6" s="82" t="s">
        <v>100</v>
      </c>
      <c r="AD6" s="83" t="s">
        <v>101</v>
      </c>
      <c r="AE6" s="82" t="s">
        <v>102</v>
      </c>
      <c r="AF6" s="82" t="s">
        <v>103</v>
      </c>
      <c r="AG6" s="82" t="s">
        <v>104</v>
      </c>
      <c r="AH6" s="82" t="s">
        <v>218</v>
      </c>
      <c r="AI6" s="82" t="s">
        <v>105</v>
      </c>
      <c r="AJ6" s="81" t="s">
        <v>102</v>
      </c>
      <c r="AK6" s="82" t="s">
        <v>103</v>
      </c>
      <c r="AL6" s="82" t="s">
        <v>104</v>
      </c>
      <c r="AM6" s="82" t="s">
        <v>218</v>
      </c>
      <c r="AN6" s="83" t="s">
        <v>105</v>
      </c>
      <c r="AO6" s="81" t="s">
        <v>86</v>
      </c>
      <c r="AP6" s="82" t="s">
        <v>87</v>
      </c>
      <c r="AQ6" s="82" t="s">
        <v>88</v>
      </c>
      <c r="AR6" s="82" t="s">
        <v>89</v>
      </c>
      <c r="AS6" s="82" t="s">
        <v>90</v>
      </c>
      <c r="AT6" s="81" t="s">
        <v>83</v>
      </c>
      <c r="AU6" s="82" t="s">
        <v>82</v>
      </c>
      <c r="AV6" s="82" t="s">
        <v>81</v>
      </c>
      <c r="AW6" s="82" t="s">
        <v>84</v>
      </c>
      <c r="AX6" s="83" t="s">
        <v>85</v>
      </c>
    </row>
    <row r="7" spans="1:50" ht="89.25" hidden="1">
      <c r="A7" s="28" t="s">
        <v>0</v>
      </c>
      <c r="B7" s="29" t="s">
        <v>1</v>
      </c>
      <c r="C7" s="29" t="s">
        <v>32</v>
      </c>
      <c r="D7" s="27" t="s">
        <v>31</v>
      </c>
      <c r="E7" s="6" t="s">
        <v>178</v>
      </c>
      <c r="F7" s="7" t="s">
        <v>179</v>
      </c>
      <c r="G7" s="7" t="s">
        <v>180</v>
      </c>
      <c r="H7" s="7" t="s">
        <v>181</v>
      </c>
      <c r="I7" s="7" t="s">
        <v>182</v>
      </c>
      <c r="J7" s="7" t="s">
        <v>183</v>
      </c>
      <c r="K7" s="7"/>
      <c r="L7" s="7"/>
      <c r="M7" s="7"/>
      <c r="N7" s="7" t="s">
        <v>184</v>
      </c>
      <c r="O7" s="188" t="s">
        <v>185</v>
      </c>
      <c r="P7" s="189" t="s">
        <v>186</v>
      </c>
      <c r="Q7" s="190" t="s">
        <v>187</v>
      </c>
      <c r="R7" s="6" t="s">
        <v>188</v>
      </c>
      <c r="S7" s="7" t="s">
        <v>189</v>
      </c>
      <c r="T7" s="7" t="s">
        <v>190</v>
      </c>
      <c r="U7" s="7"/>
      <c r="V7" s="8" t="s">
        <v>191</v>
      </c>
      <c r="W7" s="7" t="s">
        <v>192</v>
      </c>
      <c r="X7" s="7" t="s">
        <v>193</v>
      </c>
      <c r="Y7" s="7" t="s">
        <v>194</v>
      </c>
      <c r="Z7" s="7"/>
      <c r="AA7" s="7" t="s">
        <v>195</v>
      </c>
      <c r="AB7" s="188" t="s">
        <v>196</v>
      </c>
      <c r="AC7" s="189" t="s">
        <v>198</v>
      </c>
      <c r="AD7" s="190" t="s">
        <v>197</v>
      </c>
      <c r="AE7" s="7" t="s">
        <v>199</v>
      </c>
      <c r="AF7" s="7" t="s">
        <v>200</v>
      </c>
      <c r="AG7" s="7" t="s">
        <v>201</v>
      </c>
      <c r="AH7" s="7"/>
      <c r="AI7" s="7" t="s">
        <v>202</v>
      </c>
      <c r="AJ7" s="6" t="s">
        <v>203</v>
      </c>
      <c r="AK7" s="7" t="s">
        <v>204</v>
      </c>
      <c r="AL7" s="7" t="s">
        <v>205</v>
      </c>
      <c r="AM7" s="7"/>
      <c r="AN7" s="8" t="s">
        <v>206</v>
      </c>
      <c r="AO7" s="6" t="s">
        <v>66</v>
      </c>
      <c r="AP7" s="7" t="s">
        <v>68</v>
      </c>
      <c r="AQ7" s="7" t="s">
        <v>67</v>
      </c>
      <c r="AR7" s="7" t="s">
        <v>69</v>
      </c>
      <c r="AS7" s="7" t="s">
        <v>70</v>
      </c>
      <c r="AT7" s="6" t="s">
        <v>71</v>
      </c>
      <c r="AU7" s="7" t="s">
        <v>72</v>
      </c>
      <c r="AV7" s="7" t="s">
        <v>73</v>
      </c>
      <c r="AW7" s="8" t="s">
        <v>139</v>
      </c>
      <c r="AX7" s="8" t="s">
        <v>138</v>
      </c>
    </row>
    <row r="8" spans="1:50">
      <c r="A8" s="10">
        <v>2010</v>
      </c>
      <c r="B8" s="9" t="s">
        <v>4</v>
      </c>
      <c r="C8" s="11">
        <v>40179</v>
      </c>
      <c r="D8" s="31">
        <v>1983.4267741935489</v>
      </c>
      <c r="E8" s="13">
        <v>1.6468362000000001</v>
      </c>
      <c r="F8" s="25">
        <v>1.6710868000000001</v>
      </c>
      <c r="G8" s="14">
        <v>3.7797866999999994</v>
      </c>
      <c r="H8" s="14">
        <v>1.1463919999999996</v>
      </c>
      <c r="I8" s="14">
        <v>0.81570200000000015</v>
      </c>
      <c r="J8" s="14">
        <v>0.83774799999999994</v>
      </c>
      <c r="K8" s="30">
        <v>0</v>
      </c>
      <c r="L8" s="30">
        <v>0</v>
      </c>
      <c r="M8" s="30">
        <v>0</v>
      </c>
      <c r="N8" s="14">
        <v>0.85979399999999984</v>
      </c>
      <c r="O8" s="13">
        <f>((E8+(D8/Cotizacion!$G$12))*(1+Costos!$B$14)*(1+Aranceles!$D$6)+Costos!$B$22)</f>
        <v>2.5460919606563404</v>
      </c>
      <c r="P8" s="14">
        <f>((F8+(D8/Cotizacion!$G$12))*(1+Costos!$B$14)+Costos!$B$22)</f>
        <v>2.2232404014585314</v>
      </c>
      <c r="Q8" s="15">
        <f>((G8+(D8/Cotizacion!$G$12))*(1+Costos!$B$14)+Costos!$B$22)</f>
        <v>4.3424838009585303</v>
      </c>
      <c r="R8" s="14">
        <f>((H8+(D8/Cotizacion!$G$12))*(1+Costos!$B$14))+Costos!$B$12+Costos!$B$22</f>
        <v>1.7400021274585309</v>
      </c>
      <c r="S8" s="14">
        <f>((I8+(D8/Cotizacion!$G$12))*(1+Costos!$B$14))+Costos!$B$12+Costos!$B$22</f>
        <v>1.4076586774585316</v>
      </c>
      <c r="T8" s="14">
        <f>((J8+(D8/Cotizacion!$G$12))*(1+Costos!$B$14))+Costos!$B$12+Costos!$B$22</f>
        <v>1.4298149074585313</v>
      </c>
      <c r="U8" s="14">
        <v>0</v>
      </c>
      <c r="V8" s="14">
        <f>((N8+(D8/Cotizacion!$G$12))*(1+Costos!$B$14))+Costos!$B$12+Costos!$B$22</f>
        <v>1.4519711374585311</v>
      </c>
      <c r="W8" s="13">
        <f>((H8+(D8/Cotizacion!$G$12))*(1+Costos!$B$14))*(1+Aranceles!C17)+Costos!$B$22</f>
        <v>3.8799540033180953</v>
      </c>
      <c r="X8" s="14">
        <f>((I8+(D8/Cotizacion!$G$12))*(1+Costos!$B$14))*(1+Aranceles!C17)+Costos!$B$22</f>
        <v>3.1122406338180966</v>
      </c>
      <c r="Y8" s="14">
        <f>((J8+(D8/Cotizacion!$G$12))*(1+Costos!$B$14))*(1+Aranceles!C17)+Costos!$B$22</f>
        <v>3.1634215251180962</v>
      </c>
      <c r="Z8" s="14">
        <v>0</v>
      </c>
      <c r="AA8" s="15">
        <f>((N8+(D8/Cotizacion!$G$12))*(1+Costos!$B$14))*(1+Aranceles!C17)+Costos!$B$22</f>
        <v>3.2146024164180957</v>
      </c>
      <c r="AB8" s="13">
        <f>(O8+Costos!$B$29)</f>
        <v>2.7665099606563404</v>
      </c>
      <c r="AC8" s="14">
        <f>(P8+Costos!$B$29)</f>
        <v>2.4436584014585314</v>
      </c>
      <c r="AD8" s="123">
        <f>(Q8+Costos!$B$29)</f>
        <v>4.5629018009585298</v>
      </c>
      <c r="AE8" s="16">
        <f>(R8+Costos!$B$29)</f>
        <v>1.9604201274585309</v>
      </c>
      <c r="AF8" s="16">
        <f>(S8+Costos!$B$29)</f>
        <v>1.6280766774585316</v>
      </c>
      <c r="AG8" s="16">
        <f>(T8+Costos!$B$29)</f>
        <v>1.6502329074585314</v>
      </c>
      <c r="AH8" s="16">
        <v>0</v>
      </c>
      <c r="AI8" s="16">
        <f>(V8+Costos!$B$29)</f>
        <v>1.6723891374585311</v>
      </c>
      <c r="AJ8" s="191">
        <f>(W8+Costos!$B$29)</f>
        <v>4.1003720033180953</v>
      </c>
      <c r="AK8" s="192">
        <f>(X8+Costos!$B$29)</f>
        <v>3.3326586338180966</v>
      </c>
      <c r="AL8" s="192">
        <f>(Y8+Costos!$B$29)</f>
        <v>3.3838395251180962</v>
      </c>
      <c r="AM8" s="192">
        <v>0</v>
      </c>
      <c r="AN8" s="123">
        <f>(AA8+Costos!$B$29)</f>
        <v>3.4350204164180957</v>
      </c>
      <c r="AO8" s="33">
        <v>4391.25</v>
      </c>
      <c r="AP8" s="34">
        <v>5974.75</v>
      </c>
      <c r="AQ8" s="34">
        <v>2366</v>
      </c>
      <c r="AR8" s="34">
        <v>5370.25</v>
      </c>
      <c r="AS8" s="35">
        <v>4158</v>
      </c>
      <c r="AT8" s="21">
        <f>AO8/D8</f>
        <v>2.213971323335322</v>
      </c>
      <c r="AU8" s="22">
        <f>AP8/D8</f>
        <v>3.0123370712434303</v>
      </c>
      <c r="AV8" s="22">
        <f>AQ8/D8</f>
        <v>1.1928849760344711</v>
      </c>
      <c r="AW8" s="22">
        <f>AR8/D8</f>
        <v>2.7075615141796781</v>
      </c>
      <c r="AX8" s="23">
        <f>AS8/D8</f>
        <v>2.0963718217883902</v>
      </c>
    </row>
    <row r="9" spans="1:50">
      <c r="A9" s="10">
        <v>2010</v>
      </c>
      <c r="B9" s="9" t="s">
        <v>5</v>
      </c>
      <c r="C9" s="11">
        <v>40210</v>
      </c>
      <c r="D9" s="31">
        <v>1951.7239285714293</v>
      </c>
      <c r="E9" s="13">
        <v>1.6148695</v>
      </c>
      <c r="F9" s="25">
        <v>1.7350201999999995</v>
      </c>
      <c r="G9" s="14">
        <v>3.6331808000000021</v>
      </c>
      <c r="H9" s="14">
        <v>1.1463919999999996</v>
      </c>
      <c r="I9" s="14">
        <v>0.81570200000000015</v>
      </c>
      <c r="J9" s="14">
        <v>0.83774799999999994</v>
      </c>
      <c r="K9" s="30">
        <v>0</v>
      </c>
      <c r="L9" s="30">
        <v>0</v>
      </c>
      <c r="M9" s="30">
        <v>0</v>
      </c>
      <c r="N9" s="14">
        <v>0.85979399999999984</v>
      </c>
      <c r="O9" s="13">
        <f>((E9+(D9/Cotizacion!$G$12))*(1+Costos!$B$14)*(1+Aranceles!$D$6)+Costos!$B$22)</f>
        <v>2.4992750067507936</v>
      </c>
      <c r="P9" s="14">
        <f>((F9+(D9/Cotizacion!$G$12))*(1+Costos!$B$14)+Costos!$B$22)</f>
        <v>2.2792605589365071</v>
      </c>
      <c r="Q9" s="15">
        <f>((G9+(D9/Cotizacion!$G$12))*(1+Costos!$B$14)+Costos!$B$22)</f>
        <v>4.1869119619365094</v>
      </c>
      <c r="R9" s="14">
        <f>((H9+(D9/Cotizacion!$G$12))*(1+Costos!$B$14))+Costos!$B$12+Costos!$B$22</f>
        <v>1.7317692179365074</v>
      </c>
      <c r="S9" s="14">
        <f>((I9+(D9/Cotizacion!$G$12))*(1+Costos!$B$14))+Costos!$B$12+Costos!$B$22</f>
        <v>1.3994257679365081</v>
      </c>
      <c r="T9" s="14">
        <f>((J9+(D9/Cotizacion!$G$12))*(1+Costos!$B$14))+Costos!$B$12+Costos!$B$22</f>
        <v>1.4215819979365076</v>
      </c>
      <c r="U9" s="14">
        <v>0</v>
      </c>
      <c r="V9" s="14">
        <f>((N9+(D9/Cotizacion!$G$12))*(1+Costos!$B$14))+Costos!$B$12+Costos!$B$22</f>
        <v>1.4437382279365076</v>
      </c>
      <c r="W9" s="13">
        <f>((H9+(D9/Cotizacion!$G$12))*(1+Costos!$B$14))*(1+Aranceles!C18)+Costos!$B$22</f>
        <v>3.7945773024936496</v>
      </c>
      <c r="X9" s="14">
        <f>((I9+(D9/Cotizacion!$G$12))*(1+Costos!$B$14))*(1+Aranceles!C18)+Costos!$B$22</f>
        <v>3.0401576709936511</v>
      </c>
      <c r="Y9" s="14">
        <f>((J9+(D9/Cotizacion!$G$12))*(1+Costos!$B$14))*(1+Aranceles!C18)+Costos!$B$22</f>
        <v>3.0904523130936501</v>
      </c>
      <c r="Z9" s="14">
        <v>0</v>
      </c>
      <c r="AA9" s="15">
        <f>((N9+(D9/Cotizacion!$G$12))*(1+Costos!$B$14))*(1+Aranceles!C18)+Costos!$B$22</f>
        <v>3.14074695519365</v>
      </c>
      <c r="AB9" s="13">
        <f>(O9+Costos!$B$29)</f>
        <v>2.7196930067507936</v>
      </c>
      <c r="AC9" s="14">
        <f>(P9+Costos!$B$29)</f>
        <v>2.4996785589365071</v>
      </c>
      <c r="AD9" s="15">
        <f>(Q9+Costos!$B$29)</f>
        <v>4.4073299619365098</v>
      </c>
      <c r="AE9" s="16">
        <f>(R9+Costos!$B$29)</f>
        <v>1.9521872179365074</v>
      </c>
      <c r="AF9" s="16">
        <f>(S9+Costos!$B$29)</f>
        <v>1.6198437679365081</v>
      </c>
      <c r="AG9" s="16">
        <f>(T9+Costos!$B$29)</f>
        <v>1.6419999979365076</v>
      </c>
      <c r="AH9" s="16">
        <v>0</v>
      </c>
      <c r="AI9" s="16">
        <f>(V9+Costos!$B$29)</f>
        <v>1.6641562279365076</v>
      </c>
      <c r="AJ9" s="13">
        <f>(W9+Costos!$B$29)</f>
        <v>4.0149953024936496</v>
      </c>
      <c r="AK9" s="14">
        <f>(X9+Costos!$B$29)</f>
        <v>3.2605756709936511</v>
      </c>
      <c r="AL9" s="14">
        <f>(Y9+Costos!$B$29)</f>
        <v>3.3108703130936501</v>
      </c>
      <c r="AM9" s="14">
        <v>0</v>
      </c>
      <c r="AN9" s="15">
        <f>(AA9+Costos!$B$29)</f>
        <v>3.36116495519365</v>
      </c>
      <c r="AO9" s="17">
        <v>4217.5</v>
      </c>
      <c r="AP9" s="18">
        <v>5835.5</v>
      </c>
      <c r="AQ9" s="18">
        <v>2455.5</v>
      </c>
      <c r="AR9" s="18">
        <v>5290.5</v>
      </c>
      <c r="AS9" s="19">
        <v>4093.75</v>
      </c>
      <c r="AT9" s="24">
        <f>AO9/D9</f>
        <v>2.1609101257917214</v>
      </c>
      <c r="AU9" s="25">
        <f>AP9/D9</f>
        <v>2.9899208154256289</v>
      </c>
      <c r="AV9" s="25">
        <f>AQ9/D9</f>
        <v>1.2581185095154883</v>
      </c>
      <c r="AW9" s="25">
        <f>AR9/D9</f>
        <v>2.7106805027862722</v>
      </c>
      <c r="AX9" s="26">
        <f>AS9/D9</f>
        <v>2.0975046419584729</v>
      </c>
    </row>
    <row r="10" spans="1:50">
      <c r="A10" s="10">
        <v>2010</v>
      </c>
      <c r="B10" s="9" t="s">
        <v>6</v>
      </c>
      <c r="C10" s="11">
        <v>40238</v>
      </c>
      <c r="D10" s="31">
        <v>1908.991935483871</v>
      </c>
      <c r="E10" s="13">
        <v>1.7397169565217394</v>
      </c>
      <c r="F10" s="25">
        <v>1.8739099999999997</v>
      </c>
      <c r="G10" s="14">
        <v>3.2829369565217377</v>
      </c>
      <c r="H10" s="14">
        <v>1.1463919999999994</v>
      </c>
      <c r="I10" s="14">
        <v>0.81570200000000004</v>
      </c>
      <c r="J10" s="14">
        <v>0.83774800000000005</v>
      </c>
      <c r="K10" s="30">
        <v>0</v>
      </c>
      <c r="L10" s="30">
        <v>0</v>
      </c>
      <c r="M10" s="30">
        <v>0</v>
      </c>
      <c r="N10" s="14">
        <v>0.85979399999999995</v>
      </c>
      <c r="O10" s="13">
        <f>((E10+(D10/Cotizacion!$G$12))*(1+Costos!$B$14)*(1+Aranceles!$D$6)+Costos!$B$22)</f>
        <v>2.6319495727159108</v>
      </c>
      <c r="P10" s="14">
        <f>((F10+(D10/Cotizacion!$G$12))*(1+Costos!$B$14)+Costos!$B$22)</f>
        <v>2.4077477399641571</v>
      </c>
      <c r="Q10" s="15">
        <f>((G10+(D10/Cotizacion!$G$12))*(1+Costos!$B$14)+Costos!$B$22)</f>
        <v>3.8238198312685032</v>
      </c>
      <c r="R10" s="14">
        <f>((H10+(D10/Cotizacion!$G$12))*(1+Costos!$B$14))+Costos!$B$12+Costos!$B$22</f>
        <v>1.7206721499641571</v>
      </c>
      <c r="S10" s="14">
        <f>((I10+(D10/Cotizacion!$G$12))*(1+Costos!$B$14))+Costos!$B$12+Costos!$B$22</f>
        <v>1.3883286999641575</v>
      </c>
      <c r="T10" s="14">
        <f>((J10+(D10/Cotizacion!$G$12))*(1+Costos!$B$14))+Costos!$B$12+Costos!$B$22</f>
        <v>1.4104849299641575</v>
      </c>
      <c r="U10" s="14">
        <v>0</v>
      </c>
      <c r="V10" s="14">
        <f>((N10+(D10/Cotizacion!$G$12))*(1+Costos!$B$14))+Costos!$B$12+Costos!$B$22</f>
        <v>1.4326411599641573</v>
      </c>
      <c r="W10" s="13">
        <f>((H10+(D10/Cotizacion!$G$12))*(1+Costos!$B$14))*(1+Aranceles!C19)+Costos!$B$22</f>
        <v>3.7693869581964141</v>
      </c>
      <c r="X10" s="14">
        <f>((I10+(D10/Cotizacion!$G$12))*(1+Costos!$B$14))*(1+Aranceles!C19)+Costos!$B$22</f>
        <v>3.0149673266964152</v>
      </c>
      <c r="Y10" s="14">
        <f>((J10+(D10/Cotizacion!$G$12))*(1+Costos!$B$14))*(1+Aranceles!C19)+Costos!$B$22</f>
        <v>3.0652619687964151</v>
      </c>
      <c r="Z10" s="14">
        <v>0</v>
      </c>
      <c r="AA10" s="15">
        <f>((N10+(D10/Cotizacion!$G$12))*(1+Costos!$B$14))*(1+Aranceles!C19)+Costos!$B$22</f>
        <v>3.115556610896415</v>
      </c>
      <c r="AB10" s="13">
        <f>(O10+Costos!$B$29)</f>
        <v>2.8523675727159108</v>
      </c>
      <c r="AC10" s="14">
        <f>(P10+Costos!$B$29)</f>
        <v>2.6281657399641571</v>
      </c>
      <c r="AD10" s="15">
        <f>(Q10+Costos!$B$29)</f>
        <v>4.0442378312685037</v>
      </c>
      <c r="AE10" s="16">
        <f>(R10+Costos!$B$29)</f>
        <v>1.9410901499641571</v>
      </c>
      <c r="AF10" s="16">
        <f>(S10+Costos!$B$29)</f>
        <v>1.6087466999641575</v>
      </c>
      <c r="AG10" s="16">
        <f>(T10+Costos!$B$29)</f>
        <v>1.6309029299641575</v>
      </c>
      <c r="AH10" s="16">
        <v>0</v>
      </c>
      <c r="AI10" s="16">
        <f>(V10+Costos!$B$29)</f>
        <v>1.6530591599641573</v>
      </c>
      <c r="AJ10" s="13">
        <f>(W10+Costos!$B$29)</f>
        <v>3.9898049581964141</v>
      </c>
      <c r="AK10" s="14">
        <f>(X10+Costos!$B$29)</f>
        <v>3.2353853266964152</v>
      </c>
      <c r="AL10" s="14">
        <f>(Y10+Costos!$B$29)</f>
        <v>3.2856799687964151</v>
      </c>
      <c r="AM10" s="14">
        <v>0</v>
      </c>
      <c r="AN10" s="15">
        <f>(AA10+Costos!$B$29)</f>
        <v>3.335974610896415</v>
      </c>
      <c r="AO10" s="17">
        <v>4058.8</v>
      </c>
      <c r="AP10" s="18">
        <v>5664.4</v>
      </c>
      <c r="AQ10" s="18">
        <v>2508.1999999999998</v>
      </c>
      <c r="AR10" s="18">
        <v>5224.2</v>
      </c>
      <c r="AS10" s="19">
        <v>4043.6</v>
      </c>
      <c r="AT10" s="24">
        <f>AO10/D10</f>
        <v>2.1261483218215997</v>
      </c>
      <c r="AU10" s="25">
        <f>AP10/D10</f>
        <v>2.9672204972223981</v>
      </c>
      <c r="AV10" s="25">
        <f>AQ10/D10</f>
        <v>1.3138871638890648</v>
      </c>
      <c r="AW10" s="25">
        <f>AR10/D10</f>
        <v>2.7366275901400416</v>
      </c>
      <c r="AX10" s="26">
        <f>AS10/D10</f>
        <v>2.1181860042667342</v>
      </c>
    </row>
    <row r="11" spans="1:50">
      <c r="A11" s="10">
        <v>2010</v>
      </c>
      <c r="B11" s="9" t="s">
        <v>7</v>
      </c>
      <c r="C11" s="11">
        <v>40269</v>
      </c>
      <c r="D11" s="31">
        <v>1937.4490000000003</v>
      </c>
      <c r="E11" s="13">
        <v>1.6975419999999997</v>
      </c>
      <c r="F11" s="25">
        <v>2.0481783809523813</v>
      </c>
      <c r="G11" s="14">
        <v>2.9132214285714282</v>
      </c>
      <c r="H11" s="14">
        <v>1.1463919999999996</v>
      </c>
      <c r="I11" s="14">
        <v>0.81570200000000015</v>
      </c>
      <c r="J11" s="14">
        <v>0.83774799999999994</v>
      </c>
      <c r="K11" s="30">
        <v>0</v>
      </c>
      <c r="L11" s="30">
        <v>0</v>
      </c>
      <c r="M11" s="30">
        <v>0</v>
      </c>
      <c r="N11" s="14">
        <v>0.85979399999999984</v>
      </c>
      <c r="O11" s="13">
        <f>((E11+(D11/Cotizacion!$G$12))*(1+Costos!$B$14)*(1+Aranceles!$D$6)+Costos!$B$22)</f>
        <v>2.5913544233416017</v>
      </c>
      <c r="P11" s="14">
        <f>((F11+(D11/Cotizacion!$G$12))*(1+Costos!$B$14)+Costos!$B$22)</f>
        <v>2.5902774756995202</v>
      </c>
      <c r="Q11" s="15">
        <f>((G11+(D11/Cotizacion!$G$12))*(1+Costos!$B$14)+Costos!$B$22)</f>
        <v>3.4596457385566621</v>
      </c>
      <c r="R11" s="14">
        <f>((H11+(D11/Cotizacion!$G$12))*(1+Costos!$B$14))+Costos!$B$12+Costos!$B$22</f>
        <v>1.7280621628423769</v>
      </c>
      <c r="S11" s="14">
        <f>((I11+(D11/Cotizacion!$G$12))*(1+Costos!$B$14))+Costos!$B$12+Costos!$B$22</f>
        <v>1.3957187128423774</v>
      </c>
      <c r="T11" s="14">
        <f>((J11+(D11/Cotizacion!$G$12))*(1+Costos!$B$14))+Costos!$B$12+Costos!$B$22</f>
        <v>1.4178749428423771</v>
      </c>
      <c r="U11" s="14">
        <v>0</v>
      </c>
      <c r="V11" s="14">
        <f>((N11+(D11/Cotizacion!$G$12))*(1+Costos!$B$14))+Costos!$B$12+Costos!$B$22</f>
        <v>1.4400311728423771</v>
      </c>
      <c r="W11" s="13">
        <f>((H11+(D11/Cotizacion!$G$12))*(1+Costos!$B$14))*(1+Aranceles!C20)+Costos!$B$22</f>
        <v>3.7696096880237713</v>
      </c>
      <c r="X11" s="14">
        <f>((I11+(D11/Cotizacion!$G$12))*(1+Costos!$B$14))*(1+Aranceles!C20)+Costos!$B$22</f>
        <v>3.0185134910237723</v>
      </c>
      <c r="Y11" s="14">
        <f>((J11+(D11/Cotizacion!$G$12))*(1+Costos!$B$14))*(1+Aranceles!C20)+Costos!$B$22</f>
        <v>3.0685865708237721</v>
      </c>
      <c r="Z11" s="14">
        <v>0</v>
      </c>
      <c r="AA11" s="15">
        <f>((N11+(D11/Cotizacion!$G$12))*(1+Costos!$B$14))*(1+Aranceles!C20)+Costos!$B$22</f>
        <v>3.1186596506237718</v>
      </c>
      <c r="AB11" s="13">
        <f>(O11+Costos!$B$29)</f>
        <v>2.8117724233416017</v>
      </c>
      <c r="AC11" s="14">
        <f>(P11+Costos!$B$29)</f>
        <v>2.8106954756995202</v>
      </c>
      <c r="AD11" s="15">
        <f>(Q11+Costos!$B$29)</f>
        <v>3.6800637385566621</v>
      </c>
      <c r="AE11" s="16">
        <f>(R11+Costos!$B$29)</f>
        <v>1.9484801628423769</v>
      </c>
      <c r="AF11" s="16">
        <f>(S11+Costos!$B$29)</f>
        <v>1.6161367128423774</v>
      </c>
      <c r="AG11" s="16">
        <f>(T11+Costos!$B$29)</f>
        <v>1.6382929428423771</v>
      </c>
      <c r="AH11" s="16">
        <v>0</v>
      </c>
      <c r="AI11" s="16">
        <f>(V11+Costos!$B$29)</f>
        <v>1.6604491728423771</v>
      </c>
      <c r="AJ11" s="13">
        <f>(W11+Costos!$B$29)</f>
        <v>3.9900276880237713</v>
      </c>
      <c r="AK11" s="14">
        <f>(X11+Costos!$B$29)</f>
        <v>3.2389314910237723</v>
      </c>
      <c r="AL11" s="14">
        <f>(Y11+Costos!$B$29)</f>
        <v>3.2890045708237721</v>
      </c>
      <c r="AM11" s="14">
        <v>0</v>
      </c>
      <c r="AN11" s="15">
        <f>(AA11+Costos!$B$29)</f>
        <v>3.3390776506237718</v>
      </c>
      <c r="AO11" s="17">
        <v>4102</v>
      </c>
      <c r="AP11" s="18">
        <v>5610.5</v>
      </c>
      <c r="AQ11" s="18">
        <v>2447</v>
      </c>
      <c r="AR11" s="18">
        <v>5243.5</v>
      </c>
      <c r="AS11" s="19">
        <v>4049</v>
      </c>
      <c r="AT11" s="24">
        <f>AO11/D11</f>
        <v>2.1172170209383574</v>
      </c>
      <c r="AU11" s="25">
        <f>AP11/D11</f>
        <v>2.8958181608909443</v>
      </c>
      <c r="AV11" s="25">
        <f>AQ11/D11</f>
        <v>1.263000987380829</v>
      </c>
      <c r="AW11" s="25">
        <f>AR11/D11</f>
        <v>2.706393819914743</v>
      </c>
      <c r="AX11" s="26">
        <f>AS11/D11</f>
        <v>2.089861462159778</v>
      </c>
    </row>
    <row r="12" spans="1:50">
      <c r="A12" s="10">
        <v>2010</v>
      </c>
      <c r="B12" s="9" t="s">
        <v>8</v>
      </c>
      <c r="C12" s="11">
        <v>40299</v>
      </c>
      <c r="D12" s="31">
        <v>1983.5932258064518</v>
      </c>
      <c r="E12" s="13">
        <v>1.8474548000000002</v>
      </c>
      <c r="F12" s="25">
        <v>2.2046000000000001</v>
      </c>
      <c r="G12" s="14">
        <v>2.6014279999999999</v>
      </c>
      <c r="H12" s="14">
        <v>1.1430850999999995</v>
      </c>
      <c r="I12" s="14">
        <v>0.81239510000000026</v>
      </c>
      <c r="J12" s="14">
        <v>0.83444109999999994</v>
      </c>
      <c r="K12" s="30">
        <v>0</v>
      </c>
      <c r="L12" s="30">
        <v>0</v>
      </c>
      <c r="M12" s="30">
        <v>0</v>
      </c>
      <c r="N12" s="14">
        <v>0.85648709999999983</v>
      </c>
      <c r="O12" s="13">
        <f>((E12+(D12/Cotizacion!$G$12))*(1+Costos!$B$14)*(1+Aranceles!$D$6)+Costos!$B$22)</f>
        <v>2.7800232664718241</v>
      </c>
      <c r="P12" s="14">
        <f>((F12+(D12/Cotizacion!$G$12))*(1+Costos!$B$14)+Costos!$B$22)</f>
        <v>2.7594643932649827</v>
      </c>
      <c r="Q12" s="15">
        <f>((G12+(D12/Cotizacion!$G$12))*(1+Costos!$B$14)+Costos!$B$22)</f>
        <v>3.1582765332649823</v>
      </c>
      <c r="R12" s="14">
        <f>((H12+(D12/Cotizacion!$G$12))*(1+Costos!$B$14))+Costos!$B$12+Costos!$B$22</f>
        <v>1.7367219187649823</v>
      </c>
      <c r="S12" s="14">
        <f>((I12+(D12/Cotizacion!$G$12))*(1+Costos!$B$14))+Costos!$B$12+Costos!$B$22</f>
        <v>1.4043784687649832</v>
      </c>
      <c r="T12" s="14">
        <f>((J12+(D12/Cotizacion!$G$12))*(1+Costos!$B$14))+Costos!$B$12+Costos!$B$22</f>
        <v>1.4265346987649827</v>
      </c>
      <c r="U12" s="14">
        <v>0</v>
      </c>
      <c r="V12" s="14">
        <f>((N12+(D12/Cotizacion!$G$12))*(1+Costos!$B$14))+Costos!$B$12+Costos!$B$22</f>
        <v>1.4486909287649827</v>
      </c>
      <c r="W12" s="13">
        <f>((H12+(D12/Cotizacion!$G$12))*(1+Costos!$B$14))*(1+Aranceles!C21)+Costos!$B$22</f>
        <v>3.7309435470298635</v>
      </c>
      <c r="X12" s="14">
        <f>((I12+(D12/Cotizacion!$G$12))*(1+Costos!$B$14))*(1+Aranceles!C21)+Costos!$B$22</f>
        <v>2.9914793707798655</v>
      </c>
      <c r="Y12" s="14">
        <f>((J12+(D12/Cotizacion!$G$12))*(1+Costos!$B$14))*(1+Aranceles!C21)+Costos!$B$22</f>
        <v>3.0407769825298643</v>
      </c>
      <c r="Z12" s="14">
        <v>0</v>
      </c>
      <c r="AA12" s="15">
        <f>((N12+(D12/Cotizacion!$G$12))*(1+Costos!$B$14))*(1+Aranceles!C21)+Costos!$B$22</f>
        <v>3.0900745942798644</v>
      </c>
      <c r="AB12" s="13">
        <f>(O12+Costos!$B$29)</f>
        <v>3.0004412664718241</v>
      </c>
      <c r="AC12" s="14">
        <f>(P12+Costos!$B$29)</f>
        <v>2.9798823932649827</v>
      </c>
      <c r="AD12" s="15">
        <f>(Q12+Costos!$B$29)</f>
        <v>3.3786945332649823</v>
      </c>
      <c r="AE12" s="16">
        <f>(R12+Costos!$B$29)</f>
        <v>1.9571399187649823</v>
      </c>
      <c r="AF12" s="16">
        <f>(S12+Costos!$B$29)</f>
        <v>1.6247964687649832</v>
      </c>
      <c r="AG12" s="16">
        <f>(T12+Costos!$B$29)</f>
        <v>1.6469526987649827</v>
      </c>
      <c r="AH12" s="16">
        <v>0</v>
      </c>
      <c r="AI12" s="16">
        <f>(V12+Costos!$B$29)</f>
        <v>1.6691089287649827</v>
      </c>
      <c r="AJ12" s="13">
        <f>(W12+Costos!$B$29)</f>
        <v>3.9513615470298635</v>
      </c>
      <c r="AK12" s="14">
        <f>(X12+Costos!$B$29)</f>
        <v>3.2118973707798655</v>
      </c>
      <c r="AL12" s="14">
        <f>(Y12+Costos!$B$29)</f>
        <v>3.2611949825298643</v>
      </c>
      <c r="AM12" s="14">
        <v>0</v>
      </c>
      <c r="AN12" s="15">
        <f>(AA12+Costos!$B$29)</f>
        <v>3.3104925942798644</v>
      </c>
      <c r="AO12" s="17">
        <v>4213.75</v>
      </c>
      <c r="AP12" s="18">
        <v>5555</v>
      </c>
      <c r="AQ12" s="18">
        <v>2473.25</v>
      </c>
      <c r="AR12" s="18">
        <v>5203</v>
      </c>
      <c r="AS12" s="19">
        <v>4152.75</v>
      </c>
      <c r="AT12" s="24">
        <f>AO12/D12</f>
        <v>2.1243014672460645</v>
      </c>
      <c r="AU12" s="25">
        <f>AP12/D12</f>
        <v>2.8004733670843995</v>
      </c>
      <c r="AV12" s="25">
        <f>AQ12/D12</f>
        <v>1.2468534212675952</v>
      </c>
      <c r="AW12" s="25">
        <f>AR12/D12</f>
        <v>2.623017628972121</v>
      </c>
      <c r="AX12" s="26">
        <f>AS12/D12</f>
        <v>2.0935491944481983</v>
      </c>
    </row>
    <row r="13" spans="1:50">
      <c r="A13" s="10">
        <v>2010</v>
      </c>
      <c r="B13" s="9" t="s">
        <v>9</v>
      </c>
      <c r="C13" s="11">
        <v>40330</v>
      </c>
      <c r="D13" s="31">
        <v>1926.8460000000002</v>
      </c>
      <c r="E13" s="13">
        <v>1.8749120909090908</v>
      </c>
      <c r="F13" s="25">
        <v>2.2046000000000001</v>
      </c>
      <c r="G13" s="14">
        <v>2.4741624545454544</v>
      </c>
      <c r="H13" s="14">
        <v>1.1083125454545455</v>
      </c>
      <c r="I13" s="14">
        <v>0.76259118181818197</v>
      </c>
      <c r="J13" s="14">
        <v>0.78463718181818209</v>
      </c>
      <c r="K13" s="30">
        <v>0</v>
      </c>
      <c r="L13" s="30">
        <v>0</v>
      </c>
      <c r="M13" s="30">
        <v>0</v>
      </c>
      <c r="N13" s="14">
        <v>0.80668318181818177</v>
      </c>
      <c r="O13" s="13">
        <f>((E13+(D13/Cotizacion!$G$12))*(1+Costos!$B$14)*(1+Aranceles!$D$6)+Costos!$B$22)</f>
        <v>2.7949384243156676</v>
      </c>
      <c r="P13" s="14">
        <f>((F13+(D13/Cotizacion!$G$12))*(1+Costos!$B$14)+Costos!$B$22)</f>
        <v>2.7447277105943151</v>
      </c>
      <c r="Q13" s="15">
        <f>((G13+(D13/Cotizacion!$G$12))*(1+Costos!$B$14)+Costos!$B$22)</f>
        <v>3.0156379774124966</v>
      </c>
      <c r="R13" s="14">
        <f>((H13+(D13/Cotizacion!$G$12))*(1+Costos!$B$14))+Costos!$B$12+Costos!$B$22</f>
        <v>1.6870388187761334</v>
      </c>
      <c r="S13" s="14">
        <f>((I13+(D13/Cotizacion!$G$12))*(1+Costos!$B$14))+Costos!$B$12+Costos!$B$22</f>
        <v>1.3395888483215881</v>
      </c>
      <c r="T13" s="14">
        <f>((J13+(D13/Cotizacion!$G$12))*(1+Costos!$B$14))+Costos!$B$12+Costos!$B$22</f>
        <v>1.3617450783215883</v>
      </c>
      <c r="U13" s="14">
        <v>0</v>
      </c>
      <c r="V13" s="14">
        <f>((N13+(D13/Cotizacion!$G$12))*(1+Costos!$B$14))+Costos!$B$12+Costos!$B$22</f>
        <v>1.3839013083215879</v>
      </c>
      <c r="W13" s="13">
        <f>((H13+(D13/Cotizacion!$G$12))*(1+Costos!$B$14))*(1+Aranceles!C22)+Costos!$B$22</f>
        <v>3.580042734640827</v>
      </c>
      <c r="X13" s="14">
        <f>((I13+(D13/Cotizacion!$G$12))*(1+Costos!$B$14))*(1+Aranceles!C22)+Costos!$B$22</f>
        <v>2.8156527996408274</v>
      </c>
      <c r="Y13" s="14">
        <f>((J13+(D13/Cotizacion!$G$12))*(1+Costos!$B$14))*(1+Aranceles!C22)+Costos!$B$22</f>
        <v>2.8643965056408276</v>
      </c>
      <c r="Z13" s="14">
        <v>0</v>
      </c>
      <c r="AA13" s="15">
        <f>((N13+(D13/Cotizacion!$G$12))*(1+Costos!$B$14))*(1+Aranceles!C22)+Costos!$B$22</f>
        <v>2.9131402116408269</v>
      </c>
      <c r="AB13" s="13">
        <f>(O13+Costos!$B$29)</f>
        <v>3.0153564243156676</v>
      </c>
      <c r="AC13" s="14">
        <f>(P13+Costos!$B$29)</f>
        <v>2.9651457105943151</v>
      </c>
      <c r="AD13" s="15">
        <f>(Q13+Costos!$B$29)</f>
        <v>3.2360559774124966</v>
      </c>
      <c r="AE13" s="16">
        <f>(R13+Costos!$B$29)</f>
        <v>1.9074568187761334</v>
      </c>
      <c r="AF13" s="16">
        <f>(S13+Costos!$B$29)</f>
        <v>1.5600068483215881</v>
      </c>
      <c r="AG13" s="16">
        <f>(T13+Costos!$B$29)</f>
        <v>1.5821630783215883</v>
      </c>
      <c r="AH13" s="16">
        <v>0</v>
      </c>
      <c r="AI13" s="16">
        <f>(V13+Costos!$B$29)</f>
        <v>1.6043193083215879</v>
      </c>
      <c r="AJ13" s="13">
        <f>(W13+Costos!$B$29)</f>
        <v>3.800460734640827</v>
      </c>
      <c r="AK13" s="14">
        <f>(X13+Costos!$B$29)</f>
        <v>3.0360707996408274</v>
      </c>
      <c r="AL13" s="14">
        <f>(Y13+Costos!$B$29)</f>
        <v>3.0848145056408276</v>
      </c>
      <c r="AM13" s="14">
        <v>0</v>
      </c>
      <c r="AN13" s="15">
        <f>(AA13+Costos!$B$29)</f>
        <v>3.1335582116408269</v>
      </c>
      <c r="AO13" s="17">
        <v>4449.3999999999996</v>
      </c>
      <c r="AP13" s="18">
        <v>5837.6</v>
      </c>
      <c r="AQ13" s="18">
        <v>2655</v>
      </c>
      <c r="AR13" s="18">
        <v>5245.6</v>
      </c>
      <c r="AS13" s="19">
        <v>4179</v>
      </c>
      <c r="AT13" s="24">
        <f>AO13/D13</f>
        <v>2.3091622267685112</v>
      </c>
      <c r="AU13" s="25">
        <f>AP13/D13</f>
        <v>3.0296141985399974</v>
      </c>
      <c r="AV13" s="25">
        <f>AQ13/D13</f>
        <v>1.3778994273543395</v>
      </c>
      <c r="AW13" s="25">
        <f>AR13/D13</f>
        <v>2.7223763601242652</v>
      </c>
      <c r="AX13" s="26">
        <f>AS13/D13</f>
        <v>2.1688292681407852</v>
      </c>
    </row>
    <row r="14" spans="1:50">
      <c r="A14" s="10">
        <v>2010</v>
      </c>
      <c r="B14" s="9" t="s">
        <v>10</v>
      </c>
      <c r="C14" s="11">
        <v>40360</v>
      </c>
      <c r="D14" s="31">
        <v>1874.4229032258065</v>
      </c>
      <c r="E14" s="13">
        <v>1.8025229523809523</v>
      </c>
      <c r="F14" s="25">
        <v>2.2046000000000001</v>
      </c>
      <c r="G14" s="14">
        <v>2.6035276190476191</v>
      </c>
      <c r="H14" s="14">
        <v>1.1085988571428573</v>
      </c>
      <c r="I14" s="14">
        <v>0.76531114285714297</v>
      </c>
      <c r="J14" s="14">
        <v>0.78735714285714264</v>
      </c>
      <c r="K14" s="30">
        <v>0</v>
      </c>
      <c r="L14" s="30">
        <v>0</v>
      </c>
      <c r="M14" s="30">
        <v>0</v>
      </c>
      <c r="N14" s="14">
        <v>0.80940314285714254</v>
      </c>
      <c r="O14" s="13">
        <f>((E14+(D14/Cotizacion!$G$12))*(1+Costos!$B$14)*(1+Aranceles!$D$6)+Costos!$B$22)</f>
        <v>2.6947552166920818</v>
      </c>
      <c r="P14" s="14">
        <f>((F14+(D14/Cotizacion!$G$12))*(1+Costos!$B$14)+Costos!$B$22)</f>
        <v>2.7311139606568307</v>
      </c>
      <c r="Q14" s="15">
        <f>((G14+(D14/Cotizacion!$G$12))*(1+Costos!$B$14)+Costos!$B$22)</f>
        <v>3.1320362177996874</v>
      </c>
      <c r="R14" s="14">
        <f>((H14+(D14/Cotizacion!$G$12))*(1+Costos!$B$14))+Costos!$B$12+Costos!$B$22</f>
        <v>1.6737128120854023</v>
      </c>
      <c r="S14" s="14">
        <f>((I14+(D14/Cotizacion!$G$12))*(1+Costos!$B$14))+Costos!$B$12+Costos!$B$22</f>
        <v>1.3287086592282595</v>
      </c>
      <c r="T14" s="14">
        <f>((J14+(D14/Cotizacion!$G$12))*(1+Costos!$B$14))+Costos!$B$12+Costos!$B$22</f>
        <v>1.3508648892282591</v>
      </c>
      <c r="U14" s="14">
        <v>0</v>
      </c>
      <c r="V14" s="14">
        <f>((N14+(D14/Cotizacion!$G$12))*(1+Costos!$B$14))+Costos!$B$12+Costos!$B$22</f>
        <v>1.3730211192282591</v>
      </c>
      <c r="W14" s="13">
        <f>((H14+(D14/Cotizacion!$G$12))*(1+Costos!$B$14))*(1+Aranceles!C23)+Costos!$B$22</f>
        <v>3.5507255199212189</v>
      </c>
      <c r="X14" s="14">
        <f>((I14+(D14/Cotizacion!$G$12))*(1+Costos!$B$14))*(1+Aranceles!C23)+Costos!$B$22</f>
        <v>2.7917163836355043</v>
      </c>
      <c r="Y14" s="14">
        <f>((J14+(D14/Cotizacion!$G$12))*(1+Costos!$B$14))*(1+Aranceles!C23)+Costos!$B$22</f>
        <v>2.8404600896355037</v>
      </c>
      <c r="Z14" s="14">
        <v>0</v>
      </c>
      <c r="AA14" s="15">
        <f>((N14+(D14/Cotizacion!$G$12))*(1+Costos!$B$14))*(1+Aranceles!C23)+Costos!$B$22</f>
        <v>2.8892037956355034</v>
      </c>
      <c r="AB14" s="13">
        <f>(O14+Costos!$B$29)</f>
        <v>2.9151732166920818</v>
      </c>
      <c r="AC14" s="14">
        <f>(P14+Costos!$B$29)</f>
        <v>2.9515319606568307</v>
      </c>
      <c r="AD14" s="15">
        <f>(Q14+Costos!$B$29)</f>
        <v>3.3524542177996874</v>
      </c>
      <c r="AE14" s="16">
        <f>(R14+Costos!$B$29)</f>
        <v>1.8941308120854023</v>
      </c>
      <c r="AF14" s="16">
        <f>(S14+Costos!$B$29)</f>
        <v>1.5491266592282595</v>
      </c>
      <c r="AG14" s="16">
        <f>(T14+Costos!$B$29)</f>
        <v>1.5712828892282591</v>
      </c>
      <c r="AH14" s="16">
        <v>0</v>
      </c>
      <c r="AI14" s="16">
        <f>(V14+Costos!$B$29)</f>
        <v>1.5934391192282591</v>
      </c>
      <c r="AJ14" s="13">
        <f>(W14+Costos!$B$29)</f>
        <v>3.7711435199212189</v>
      </c>
      <c r="AK14" s="14">
        <f>(X14+Costos!$B$29)</f>
        <v>3.0121343836355043</v>
      </c>
      <c r="AL14" s="14">
        <f>(Y14+Costos!$B$29)</f>
        <v>3.0608780896355037</v>
      </c>
      <c r="AM14" s="14">
        <v>0</v>
      </c>
      <c r="AN14" s="15">
        <f>(AA14+Costos!$B$29)</f>
        <v>3.1096217956355034</v>
      </c>
      <c r="AO14" s="17">
        <v>4298.25</v>
      </c>
      <c r="AP14" s="18">
        <v>5796.5</v>
      </c>
      <c r="AQ14" s="18">
        <v>2659.5</v>
      </c>
      <c r="AR14" s="18">
        <v>5173</v>
      </c>
      <c r="AS14" s="19">
        <v>4135</v>
      </c>
      <c r="AT14" s="24">
        <f>AO14/D14</f>
        <v>2.2931057834402706</v>
      </c>
      <c r="AU14" s="25">
        <f>AP14/D14</f>
        <v>3.0924184665181249</v>
      </c>
      <c r="AV14" s="25">
        <f>AQ14/D14</f>
        <v>1.4188366965763741</v>
      </c>
      <c r="AW14" s="25">
        <f>AR14/D14</f>
        <v>2.7597827529195653</v>
      </c>
      <c r="AX14" s="26">
        <f>AS14/D14</f>
        <v>2.2060123107137835</v>
      </c>
    </row>
    <row r="15" spans="1:50">
      <c r="A15" s="10">
        <v>2010</v>
      </c>
      <c r="B15" s="9" t="s">
        <v>11</v>
      </c>
      <c r="C15" s="11">
        <v>40391</v>
      </c>
      <c r="D15" s="31">
        <v>1821.456451612903</v>
      </c>
      <c r="E15" s="13">
        <v>1.7466444545454551</v>
      </c>
      <c r="F15" s="25">
        <v>2.247689909090909</v>
      </c>
      <c r="G15" s="14">
        <v>2.6234740000000012</v>
      </c>
      <c r="H15" s="14">
        <v>1.1684379999999999</v>
      </c>
      <c r="I15" s="14">
        <v>0.90388600000000019</v>
      </c>
      <c r="J15" s="14">
        <v>0.92593199999999998</v>
      </c>
      <c r="K15" s="30">
        <v>0</v>
      </c>
      <c r="L15" s="30">
        <v>0</v>
      </c>
      <c r="M15" s="30">
        <v>0</v>
      </c>
      <c r="N15" s="14">
        <v>0.94797799999999977</v>
      </c>
      <c r="O15" s="13">
        <f>((E15+(D15/Cotizacion!$G$12))*(1+Costos!$B$14)*(1+Aranceles!$D$6)+Costos!$B$22)</f>
        <v>2.6136564336078822</v>
      </c>
      <c r="P15" s="14">
        <f>((F15+(D15/Cotizacion!$G$12))*(1+Costos!$B$14)+Costos!$B$22)</f>
        <v>2.7606644655797656</v>
      </c>
      <c r="Q15" s="15">
        <f>((G15+(D15/Cotizacion!$G$12))*(1+Costos!$B$14)+Costos!$B$22)</f>
        <v>3.1383274769434029</v>
      </c>
      <c r="R15" s="14">
        <f>((H15+(D15/Cotizacion!$G$12))*(1+Costos!$B$14))+Costos!$B$12+Costos!$B$22</f>
        <v>1.7200962969434022</v>
      </c>
      <c r="S15" s="14">
        <f>((I15+(D15/Cotizacion!$G$12))*(1+Costos!$B$14))+Costos!$B$12+Costos!$B$22</f>
        <v>1.4542215369434026</v>
      </c>
      <c r="T15" s="14">
        <f>((J15+(D15/Cotizacion!$G$12))*(1+Costos!$B$14))+Costos!$B$12+Costos!$B$22</f>
        <v>1.4763777669434024</v>
      </c>
      <c r="U15" s="14">
        <v>0</v>
      </c>
      <c r="V15" s="14">
        <f>((N15+(D15/Cotizacion!$G$12))*(1+Costos!$B$14))+Costos!$B$12+Costos!$B$22</f>
        <v>1.4985339969434022</v>
      </c>
      <c r="W15" s="13">
        <f>((H15+(D15/Cotizacion!$G$12))*(1+Costos!$B$14))*(1+Aranceles!C24)+Costos!$B$22</f>
        <v>3.619823305114394</v>
      </c>
      <c r="X15" s="14">
        <f>((I15+(D15/Cotizacion!$G$12))*(1+Costos!$B$14))*(1+Aranceles!C24)+Costos!$B$22</f>
        <v>3.0402163283143948</v>
      </c>
      <c r="Y15" s="14">
        <f>((J15+(D15/Cotizacion!$G$12))*(1+Costos!$B$14))*(1+Aranceles!C24)+Costos!$B$22</f>
        <v>3.0885169097143943</v>
      </c>
      <c r="Z15" s="14">
        <v>0</v>
      </c>
      <c r="AA15" s="15">
        <f>((N15+(D15/Cotizacion!$G$12))*(1+Costos!$B$14))*(1+Aranceles!C24)+Costos!$B$22</f>
        <v>3.1368174911143938</v>
      </c>
      <c r="AB15" s="13">
        <f>(O15+Costos!$B$29)</f>
        <v>2.8340744336078822</v>
      </c>
      <c r="AC15" s="14">
        <f>(P15+Costos!$B$29)</f>
        <v>2.9810824655797656</v>
      </c>
      <c r="AD15" s="15">
        <f>(Q15+Costos!$B$29)</f>
        <v>3.3587454769434029</v>
      </c>
      <c r="AE15" s="16">
        <f>(R15+Costos!$B$29)</f>
        <v>1.9405142969434022</v>
      </c>
      <c r="AF15" s="16">
        <f>(S15+Costos!$B$29)</f>
        <v>1.6746395369434026</v>
      </c>
      <c r="AG15" s="16">
        <f>(T15+Costos!$B$29)</f>
        <v>1.6967957669434024</v>
      </c>
      <c r="AH15" s="16">
        <v>0</v>
      </c>
      <c r="AI15" s="16">
        <f>(V15+Costos!$B$29)</f>
        <v>1.7189519969434022</v>
      </c>
      <c r="AJ15" s="13">
        <f>(W15+Costos!$B$29)</f>
        <v>3.840241305114394</v>
      </c>
      <c r="AK15" s="14">
        <f>(X15+Costos!$B$29)</f>
        <v>3.2606343283143948</v>
      </c>
      <c r="AL15" s="14">
        <f>(Y15+Costos!$B$29)</f>
        <v>3.3089349097143943</v>
      </c>
      <c r="AM15" s="14">
        <v>0</v>
      </c>
      <c r="AN15" s="15">
        <f>(AA15+Costos!$B$29)</f>
        <v>3.3572354911143938</v>
      </c>
      <c r="AO15" s="17">
        <v>4295.25</v>
      </c>
      <c r="AP15" s="18">
        <v>5770.75</v>
      </c>
      <c r="AQ15" s="18">
        <v>2644.25</v>
      </c>
      <c r="AR15" s="18">
        <v>5202.5</v>
      </c>
      <c r="AS15" s="19">
        <v>4105.75</v>
      </c>
      <c r="AT15" s="24">
        <f>AO15/D15</f>
        <v>2.3581403750809131</v>
      </c>
      <c r="AU15" s="25">
        <f>AP15/D15</f>
        <v>3.1682064069607541</v>
      </c>
      <c r="AV15" s="25">
        <f>AQ15/D15</f>
        <v>1.4517228768541306</v>
      </c>
      <c r="AW15" s="25">
        <f>AR15/D15</f>
        <v>2.8562307901422384</v>
      </c>
      <c r="AX15" s="26">
        <f>AS15/D15</f>
        <v>2.2541027518743864</v>
      </c>
    </row>
    <row r="16" spans="1:50">
      <c r="A16" s="10">
        <v>2010</v>
      </c>
      <c r="B16" s="9" t="s">
        <v>12</v>
      </c>
      <c r="C16" s="11">
        <v>40422</v>
      </c>
      <c r="D16" s="31">
        <v>1805.7723333333331</v>
      </c>
      <c r="E16" s="13">
        <v>1.7720784761904769</v>
      </c>
      <c r="F16" s="25">
        <v>2.2801862857142852</v>
      </c>
      <c r="G16" s="14">
        <v>2.6896119999999999</v>
      </c>
      <c r="H16" s="14">
        <v>1.1684379999999999</v>
      </c>
      <c r="I16" s="14">
        <v>0.91123466666666686</v>
      </c>
      <c r="J16" s="14">
        <v>0.93328066666666676</v>
      </c>
      <c r="K16" s="30">
        <v>0</v>
      </c>
      <c r="L16" s="30">
        <v>0</v>
      </c>
      <c r="M16" s="30">
        <v>0</v>
      </c>
      <c r="N16" s="14">
        <v>0.95532666666666655</v>
      </c>
      <c r="O16" s="13">
        <f>((E16+(D16/Cotizacion!$G$12))*(1+Costos!$B$14)*(1+Aranceles!$D$6)+Costos!$B$22)</f>
        <v>2.6385827273878184</v>
      </c>
      <c r="P16" s="14">
        <f>((F16+(D16/Cotizacion!$G$12))*(1+Costos!$B$14)+Costos!$B$22)</f>
        <v>2.78925031662606</v>
      </c>
      <c r="Q16" s="15">
        <f>((G16+(D16/Cotizacion!$G$12))*(1+Costos!$B$14)+Costos!$B$22)</f>
        <v>3.2007231594832035</v>
      </c>
      <c r="R16" s="14">
        <f>((H16+(D16/Cotizacion!$G$12))*(1+Costos!$B$14))+Costos!$B$12+Costos!$B$22</f>
        <v>1.7160232894832037</v>
      </c>
      <c r="S16" s="14">
        <f>((I16+(D16/Cotizacion!$G$12))*(1+Costos!$B$14))+Costos!$B$12+Costos!$B$22</f>
        <v>1.4575339394832041</v>
      </c>
      <c r="T16" s="14">
        <f>((J16+(D16/Cotizacion!$G$12))*(1+Costos!$B$14))+Costos!$B$12+Costos!$B$22</f>
        <v>1.4796901694832041</v>
      </c>
      <c r="U16" s="14">
        <v>0</v>
      </c>
      <c r="V16" s="14">
        <f>((N16+(D16/Cotizacion!$G$12))*(1+Costos!$B$14))+Costos!$B$12+Costos!$B$22</f>
        <v>1.5018463994832039</v>
      </c>
      <c r="W16" s="13">
        <f>((H16+(D16/Cotizacion!$G$12))*(1+Costos!$B$14))*(1+Aranceles!C25)+Costos!$B$22</f>
        <v>3.4794864634702836</v>
      </c>
      <c r="X16" s="14">
        <f>((I16+(D16/Cotizacion!$G$12))*(1+Costos!$B$14))*(1+Aranceles!C25)+Costos!$B$22</f>
        <v>2.9366588284702844</v>
      </c>
      <c r="Y16" s="14">
        <f>((J16+(D16/Cotizacion!$G$12))*(1+Costos!$B$14))*(1+Aranceles!C25)+Costos!$B$22</f>
        <v>2.983186911470284</v>
      </c>
      <c r="Z16" s="14">
        <v>0</v>
      </c>
      <c r="AA16" s="15">
        <f>((N16+(D16/Cotizacion!$G$12))*(1+Costos!$B$14))*(1+Aranceles!C25)+Costos!$B$22</f>
        <v>3.0297149944702837</v>
      </c>
      <c r="AB16" s="13">
        <f>(O16+Costos!$B$29)</f>
        <v>2.8590007273878184</v>
      </c>
      <c r="AC16" s="14">
        <f>(P16+Costos!$B$29)</f>
        <v>3.00966831662606</v>
      </c>
      <c r="AD16" s="15">
        <f>(Q16+Costos!$B$29)</f>
        <v>3.4211411594832035</v>
      </c>
      <c r="AE16" s="16">
        <f>(R16+Costos!$B$29)</f>
        <v>1.9364412894832037</v>
      </c>
      <c r="AF16" s="16">
        <f>(S16+Costos!$B$29)</f>
        <v>1.6779519394832041</v>
      </c>
      <c r="AG16" s="16">
        <f>(T16+Costos!$B$29)</f>
        <v>1.7001081694832041</v>
      </c>
      <c r="AH16" s="16">
        <v>0</v>
      </c>
      <c r="AI16" s="16">
        <f>(V16+Costos!$B$29)</f>
        <v>1.7222643994832039</v>
      </c>
      <c r="AJ16" s="13">
        <f>(W16+Costos!$B$29)</f>
        <v>3.6999044634702836</v>
      </c>
      <c r="AK16" s="14">
        <f>(X16+Costos!$B$29)</f>
        <v>3.1570768284702844</v>
      </c>
      <c r="AL16" s="14">
        <f>(Y16+Costos!$B$29)</f>
        <v>3.203604911470284</v>
      </c>
      <c r="AM16" s="14">
        <v>0</v>
      </c>
      <c r="AN16" s="15">
        <f>(AA16+Costos!$B$29)</f>
        <v>3.2501329944702837</v>
      </c>
      <c r="AO16" s="17">
        <v>4035.4</v>
      </c>
      <c r="AP16" s="18">
        <v>5795.4</v>
      </c>
      <c r="AQ16" s="18">
        <v>2495.8000000000002</v>
      </c>
      <c r="AR16" s="18">
        <v>5161.2</v>
      </c>
      <c r="AS16" s="19">
        <v>4223.2</v>
      </c>
      <c r="AT16" s="24">
        <f>AO16/D16</f>
        <v>2.2347224650135855</v>
      </c>
      <c r="AU16" s="25">
        <f>AP16/D16</f>
        <v>3.2093746775387153</v>
      </c>
      <c r="AV16" s="25">
        <f>AQ16/D16</f>
        <v>1.3821232909205796</v>
      </c>
      <c r="AW16" s="25">
        <f>AR16/D16</f>
        <v>2.8581676132299441</v>
      </c>
      <c r="AX16" s="26">
        <f>AS16/D16</f>
        <v>2.3387222863273465</v>
      </c>
    </row>
    <row r="17" spans="1:50">
      <c r="A17" s="10">
        <v>2010</v>
      </c>
      <c r="B17" s="9" t="s">
        <v>13</v>
      </c>
      <c r="C17" s="11">
        <v>40452</v>
      </c>
      <c r="D17" s="31">
        <v>1808.6070967741937</v>
      </c>
      <c r="E17" s="13">
        <v>1.7195879999999997</v>
      </c>
      <c r="F17" s="25">
        <v>1.7699788571428572</v>
      </c>
      <c r="G17" s="14">
        <v>2.7735967619047632</v>
      </c>
      <c r="H17" s="14">
        <v>1.1684379999999999</v>
      </c>
      <c r="I17" s="14">
        <v>0.92593200000000009</v>
      </c>
      <c r="J17" s="14">
        <v>0.94797799999999977</v>
      </c>
      <c r="K17" s="30">
        <v>0</v>
      </c>
      <c r="L17" s="30">
        <v>0</v>
      </c>
      <c r="M17" s="30">
        <v>0</v>
      </c>
      <c r="N17" s="14">
        <v>0.97002400000000033</v>
      </c>
      <c r="O17" s="13">
        <f>((E17+(D17/Cotizacion!$G$12))*(1+Costos!$B$14)*(1+Aranceles!$D$6)+Costos!$B$22)</f>
        <v>2.5782432752628814</v>
      </c>
      <c r="P17" s="14">
        <f>((F17+(D17/Cotizacion!$G$12))*(1+Costos!$B$14)+Costos!$B$22)</f>
        <v>2.2772280104099831</v>
      </c>
      <c r="Q17" s="15">
        <f>((G17+(D17/Cotizacion!$G$12))*(1+Costos!$B$14)+Costos!$B$22)</f>
        <v>3.2858640046956986</v>
      </c>
      <c r="R17" s="14">
        <f>((H17+(D17/Cotizacion!$G$12))*(1+Costos!$B$14))+Costos!$B$12+Costos!$B$22</f>
        <v>1.7167594489814118</v>
      </c>
      <c r="S17" s="14">
        <f>((I17+(D17/Cotizacion!$G$12))*(1+Costos!$B$14))+Costos!$B$12+Costos!$B$22</f>
        <v>1.473040918981412</v>
      </c>
      <c r="T17" s="14">
        <f>((J17+(D17/Cotizacion!$G$12))*(1+Costos!$B$14))+Costos!$B$12+Costos!$B$22</f>
        <v>1.4951971489814118</v>
      </c>
      <c r="U17" s="14">
        <v>0</v>
      </c>
      <c r="V17" s="14">
        <f>((N17+(D17/Cotizacion!$G$12))*(1+Costos!$B$14))+Costos!$B$12+Costos!$B$22</f>
        <v>1.5173533789814122</v>
      </c>
      <c r="W17" s="13">
        <f>((H17+(D17/Cotizacion!$G$12))*(1+Costos!$B$14))*(1+Aranceles!C26)+Costos!$B$22</f>
        <v>3.4810323984165201</v>
      </c>
      <c r="X17" s="14">
        <f>((I17+(D17/Cotizacion!$G$12))*(1+Costos!$B$14))*(1+Aranceles!C26)+Costos!$B$22</f>
        <v>2.9692234854165207</v>
      </c>
      <c r="Y17" s="14">
        <f>((J17+(D17/Cotizacion!$G$12))*(1+Costos!$B$14))*(1+Aranceles!C26)+Costos!$B$22</f>
        <v>3.0157515684165204</v>
      </c>
      <c r="Z17" s="14">
        <v>0</v>
      </c>
      <c r="AA17" s="15">
        <f>((N17+(D17/Cotizacion!$G$12))*(1+Costos!$B$14))*(1+Aranceles!C26)+Costos!$B$22</f>
        <v>3.0622796514165214</v>
      </c>
      <c r="AB17" s="13">
        <f>(O17+Costos!$B$29)</f>
        <v>2.7986612752628814</v>
      </c>
      <c r="AC17" s="14">
        <f>(P17+Costos!$B$29)</f>
        <v>2.4976460104099831</v>
      </c>
      <c r="AD17" s="15">
        <f>(Q17+Costos!$B$29)</f>
        <v>3.5062820046956986</v>
      </c>
      <c r="AE17" s="16">
        <f>(R17+Costos!$B$29)</f>
        <v>1.9371774489814118</v>
      </c>
      <c r="AF17" s="16">
        <f>(S17+Costos!$B$29)</f>
        <v>1.693458918981412</v>
      </c>
      <c r="AG17" s="16">
        <f>(T17+Costos!$B$29)</f>
        <v>1.7156151489814118</v>
      </c>
      <c r="AH17" s="16">
        <v>0</v>
      </c>
      <c r="AI17" s="16">
        <f>(V17+Costos!$B$29)</f>
        <v>1.7377713789814122</v>
      </c>
      <c r="AJ17" s="13">
        <f>(W17+Costos!$B$29)</f>
        <v>3.7014503984165201</v>
      </c>
      <c r="AK17" s="14">
        <f>(X17+Costos!$B$29)</f>
        <v>3.1896414854165207</v>
      </c>
      <c r="AL17" s="14">
        <f>(Y17+Costos!$B$29)</f>
        <v>3.2361695684165204</v>
      </c>
      <c r="AM17" s="14">
        <v>0</v>
      </c>
      <c r="AN17" s="15">
        <f>(AA17+Costos!$B$29)</f>
        <v>3.2826976514165214</v>
      </c>
      <c r="AO17" s="17">
        <v>4126.5</v>
      </c>
      <c r="AP17" s="18">
        <v>5928.25</v>
      </c>
      <c r="AQ17" s="18">
        <v>2523.25</v>
      </c>
      <c r="AR17" s="18">
        <v>5058.5</v>
      </c>
      <c r="AS17" s="19">
        <v>3954.25</v>
      </c>
      <c r="AT17" s="24">
        <f>AO17/D17</f>
        <v>2.2815900741294048</v>
      </c>
      <c r="AU17" s="25">
        <f>AP17/D17</f>
        <v>3.2777987051878452</v>
      </c>
      <c r="AV17" s="25">
        <f>AQ17/D17</f>
        <v>1.3951344128309755</v>
      </c>
      <c r="AW17" s="25">
        <f>AR17/D17</f>
        <v>2.7969037658993319</v>
      </c>
      <c r="AX17" s="26">
        <f>AS17/D17</f>
        <v>2.1863510361386642</v>
      </c>
    </row>
    <row r="18" spans="1:50">
      <c r="A18" s="10">
        <v>2010</v>
      </c>
      <c r="B18" s="9" t="s">
        <v>14</v>
      </c>
      <c r="C18" s="11">
        <v>40483</v>
      </c>
      <c r="D18" s="31">
        <v>1862.9940000000001</v>
      </c>
      <c r="E18" s="13">
        <v>1.7195879999999997</v>
      </c>
      <c r="F18" s="25">
        <v>1.5729820999999995</v>
      </c>
      <c r="G18" s="14">
        <v>2.6389061999999992</v>
      </c>
      <c r="H18" s="14">
        <v>1.1375735999999996</v>
      </c>
      <c r="I18" s="14">
        <v>0.88514689999999996</v>
      </c>
      <c r="J18" s="14">
        <v>0.90719289999999986</v>
      </c>
      <c r="K18" s="30">
        <v>0</v>
      </c>
      <c r="L18" s="30">
        <v>0</v>
      </c>
      <c r="M18" s="30">
        <v>0</v>
      </c>
      <c r="N18" s="14">
        <v>0.92923890000000042</v>
      </c>
      <c r="O18" s="13">
        <f>((E18+(D18/Cotizacion!$G$12))*(1+Costos!$B$14)*(1+Aranceles!$D$6)+Costos!$B$22)</f>
        <v>2.5946268028547799</v>
      </c>
      <c r="P18" s="14">
        <f>((F18+(D18/Cotizacion!$G$12))*(1+Costos!$B$14)+Costos!$B$22)</f>
        <v>2.0933700001640818</v>
      </c>
      <c r="Q18" s="15">
        <f>((G18+(D18/Cotizacion!$G$12))*(1+Costos!$B$14)+Costos!$B$22)</f>
        <v>3.1646237206640815</v>
      </c>
      <c r="R18" s="14">
        <f>((H18+(D18/Cotizacion!$G$12))*(1+Costos!$B$14))+Costos!$B$12+Costos!$B$22</f>
        <v>1.699864457664082</v>
      </c>
      <c r="S18" s="14">
        <f>((I18+(D18/Cotizacion!$G$12))*(1+Costos!$B$14))+Costos!$B$12+Costos!$B$22</f>
        <v>1.4461756241640826</v>
      </c>
      <c r="T18" s="14">
        <f>((J18+(D18/Cotizacion!$G$12))*(1+Costos!$B$14))+Costos!$B$12+Costos!$B$22</f>
        <v>1.4683318541640824</v>
      </c>
      <c r="U18" s="14">
        <v>0</v>
      </c>
      <c r="V18" s="14">
        <f>((N18+(D18/Cotizacion!$G$12))*(1+Costos!$B$14))+Costos!$B$12+Costos!$B$22</f>
        <v>1.4904880841640831</v>
      </c>
      <c r="W18" s="13">
        <f>((H18+(D18/Cotizacion!$G$12))*(1+Costos!$B$14))*(1+Aranceles!C27)+Costos!$B$22</f>
        <v>3.445552916650128</v>
      </c>
      <c r="X18" s="14">
        <f>((I18+(D18/Cotizacion!$G$12))*(1+Costos!$B$14))*(1+Aranceles!C27)+Costos!$B$22</f>
        <v>2.9128063663001291</v>
      </c>
      <c r="Y18" s="14">
        <f>((J18+(D18/Cotizacion!$G$12))*(1+Costos!$B$14))*(1+Aranceles!C27)+Costos!$B$22</f>
        <v>2.9593344493001288</v>
      </c>
      <c r="Z18" s="14">
        <v>0</v>
      </c>
      <c r="AA18" s="15">
        <f>((N18+(D18/Cotizacion!$G$12))*(1+Costos!$B$14))*(1+Aranceles!C27)+Costos!$B$22</f>
        <v>3.0058625323001302</v>
      </c>
      <c r="AB18" s="13">
        <f>(O18+Costos!$B$29)</f>
        <v>2.8150448028547799</v>
      </c>
      <c r="AC18" s="14">
        <f>(P18+Costos!$B$29)</f>
        <v>2.3137880001640818</v>
      </c>
      <c r="AD18" s="15">
        <f>(Q18+Costos!$B$29)</f>
        <v>3.3850417206640815</v>
      </c>
      <c r="AE18" s="16">
        <f>(R18+Costos!$B$29)</f>
        <v>1.920282457664082</v>
      </c>
      <c r="AF18" s="16">
        <f>(S18+Costos!$B$29)</f>
        <v>1.6665936241640826</v>
      </c>
      <c r="AG18" s="16">
        <f>(T18+Costos!$B$29)</f>
        <v>1.6887498541640824</v>
      </c>
      <c r="AH18" s="16">
        <v>0</v>
      </c>
      <c r="AI18" s="16">
        <f>(V18+Costos!$B$29)</f>
        <v>1.7109060841640831</v>
      </c>
      <c r="AJ18" s="13">
        <f>(W18+Costos!$B$29)</f>
        <v>3.665970916650128</v>
      </c>
      <c r="AK18" s="14">
        <f>(X18+Costos!$B$29)</f>
        <v>3.1332243663001291</v>
      </c>
      <c r="AL18" s="14">
        <f>(Y18+Costos!$B$29)</f>
        <v>3.1797524493001288</v>
      </c>
      <c r="AM18" s="14">
        <v>0</v>
      </c>
      <c r="AN18" s="15">
        <f>(AA18+Costos!$B$29)</f>
        <v>3.2262805323001302</v>
      </c>
      <c r="AO18" s="17">
        <v>4023.5</v>
      </c>
      <c r="AP18" s="18">
        <v>5860</v>
      </c>
      <c r="AQ18" s="18">
        <v>2482</v>
      </c>
      <c r="AR18" s="18">
        <v>5233.75</v>
      </c>
      <c r="AS18" s="19">
        <v>3908.5</v>
      </c>
      <c r="AT18" s="24">
        <f>AO18/D18</f>
        <v>2.1596956297229082</v>
      </c>
      <c r="AU18" s="25">
        <f>AP18/D18</f>
        <v>3.145474435237043</v>
      </c>
      <c r="AV18" s="25">
        <f>AQ18/D18</f>
        <v>1.3322640867335052</v>
      </c>
      <c r="AW18" s="25">
        <f>AR18/D18</f>
        <v>2.809321983860388</v>
      </c>
      <c r="AX18" s="26">
        <f>AS18/D18</f>
        <v>2.097967035857335</v>
      </c>
    </row>
    <row r="19" spans="1:50">
      <c r="A19" s="10">
        <v>2010</v>
      </c>
      <c r="B19" s="9" t="s">
        <v>15</v>
      </c>
      <c r="C19" s="11">
        <v>40513</v>
      </c>
      <c r="D19" s="31">
        <v>1922.3312903225806</v>
      </c>
      <c r="E19" s="13">
        <v>1.623005523809524</v>
      </c>
      <c r="F19" s="25">
        <v>1.6093580000000005</v>
      </c>
      <c r="G19" s="14">
        <v>2.5226922857142862</v>
      </c>
      <c r="H19" s="14">
        <v>1.1023000000000001</v>
      </c>
      <c r="I19" s="14">
        <v>0.79470580952380976</v>
      </c>
      <c r="J19" s="14">
        <v>0.81675180952380966</v>
      </c>
      <c r="K19" s="30">
        <v>0</v>
      </c>
      <c r="L19" s="30">
        <v>0</v>
      </c>
      <c r="M19" s="30">
        <v>0</v>
      </c>
      <c r="N19" s="14">
        <v>0.83879780952380945</v>
      </c>
      <c r="O19" s="13">
        <f>((E19+(D19/Cotizacion!$G$12))*(1+Costos!$B$14)*(1+Aranceles!$D$6)+Costos!$B$22)</f>
        <v>2.4999057358478569</v>
      </c>
      <c r="P19" s="14">
        <f>((F19+(D19/Cotizacion!$G$12))*(1+Costos!$B$14)+Costos!$B$22)</f>
        <v>2.1453370759881638</v>
      </c>
      <c r="Q19" s="15">
        <f>((G19+(D19/Cotizacion!$G$12))*(1+Costos!$B$14)+Costos!$B$22)</f>
        <v>3.0632380331310212</v>
      </c>
      <c r="R19" s="14">
        <f>((H19+(D19/Cotizacion!$G$12))*(1+Costos!$B$14))+Costos!$B$12+Costos!$B$22</f>
        <v>1.6798237859881637</v>
      </c>
      <c r="S19" s="14">
        <f>((I19+(D19/Cotizacion!$G$12))*(1+Costos!$B$14))+Costos!$B$12+Costos!$B$22</f>
        <v>1.3706916245595924</v>
      </c>
      <c r="T19" s="14">
        <f>((J19+(D19/Cotizacion!$G$12))*(1+Costos!$B$14))+Costos!$B$12+Costos!$B$22</f>
        <v>1.3928478545595924</v>
      </c>
      <c r="U19" s="14">
        <v>0</v>
      </c>
      <c r="V19" s="14">
        <f>((N19+(D19/Cotizacion!$G$12))*(1+Costos!$B$14))+Costos!$B$12+Costos!$B$22</f>
        <v>1.4150040845595921</v>
      </c>
      <c r="W19" s="13">
        <f>((H19+(D19/Cotizacion!$G$12))*(1+Costos!$B$14))*(1+Aranceles!C28)+Costos!$B$22</f>
        <v>3.2668706732105943</v>
      </c>
      <c r="X19" s="14">
        <f>((I19+(D19/Cotizacion!$G$12))*(1+Costos!$B$14))*(1+Aranceles!C28)+Costos!$B$22</f>
        <v>2.6439693679320233</v>
      </c>
      <c r="Y19" s="14">
        <f>((J19+(D19/Cotizacion!$G$12))*(1+Costos!$B$14))*(1+Aranceles!C28)+Costos!$B$22</f>
        <v>2.6886141713820231</v>
      </c>
      <c r="Z19" s="14">
        <v>0</v>
      </c>
      <c r="AA19" s="15">
        <f>((N19+(D19/Cotizacion!$G$12))*(1+Costos!$B$14))*(1+Aranceles!C28)+Costos!$B$22</f>
        <v>2.7332589748320228</v>
      </c>
      <c r="AB19" s="13">
        <f>(O19+Costos!$B$29)</f>
        <v>2.7203237358478569</v>
      </c>
      <c r="AC19" s="14">
        <f>(P19+Costos!$B$29)</f>
        <v>2.3657550759881638</v>
      </c>
      <c r="AD19" s="15">
        <f>(Q19+Costos!$B$29)</f>
        <v>3.2836560331310212</v>
      </c>
      <c r="AE19" s="16">
        <f>(R19+Costos!$B$29)</f>
        <v>1.9002417859881637</v>
      </c>
      <c r="AF19" s="16">
        <f>(S19+Costos!$B$29)</f>
        <v>1.5911096245595924</v>
      </c>
      <c r="AG19" s="16">
        <f>(T19+Costos!$B$29)</f>
        <v>1.6132658545595924</v>
      </c>
      <c r="AH19" s="16">
        <v>0</v>
      </c>
      <c r="AI19" s="16">
        <f>(V19+Costos!$B$29)</f>
        <v>1.6354220845595921</v>
      </c>
      <c r="AJ19" s="13">
        <f>(W19+Costos!$B$29)</f>
        <v>3.4872886732105943</v>
      </c>
      <c r="AK19" s="14">
        <f>(X19+Costos!$B$29)</f>
        <v>2.8643873679320233</v>
      </c>
      <c r="AL19" s="14">
        <f>(Y19+Costos!$B$29)</f>
        <v>2.9090321713820231</v>
      </c>
      <c r="AM19" s="14">
        <v>0</v>
      </c>
      <c r="AN19" s="15">
        <f>(AA19+Costos!$B$29)</f>
        <v>2.9536769748320229</v>
      </c>
      <c r="AO19" s="17">
        <v>4321.8</v>
      </c>
      <c r="AP19" s="18">
        <v>5947.6</v>
      </c>
      <c r="AQ19" s="18">
        <v>2547.8000000000002</v>
      </c>
      <c r="AR19" s="18">
        <v>5212</v>
      </c>
      <c r="AS19" s="19">
        <v>3984.8</v>
      </c>
      <c r="AT19" s="24">
        <f>AO19/D19</f>
        <v>2.2482076953940506</v>
      </c>
      <c r="AU19" s="25">
        <f>AP19/D19</f>
        <v>3.0939516148654853</v>
      </c>
      <c r="AV19" s="25">
        <f>AQ19/D19</f>
        <v>1.3253698843826558</v>
      </c>
      <c r="AW19" s="25">
        <f>AR19/D19</f>
        <v>2.7112912463311098</v>
      </c>
      <c r="AX19" s="26">
        <f>AS19/D19</f>
        <v>2.0728997234037236</v>
      </c>
    </row>
    <row r="20" spans="1:50">
      <c r="A20" s="10">
        <v>2011</v>
      </c>
      <c r="B20" s="9" t="s">
        <v>4</v>
      </c>
      <c r="C20" s="11">
        <v>40544</v>
      </c>
      <c r="D20" s="31">
        <v>1867.1000000000001</v>
      </c>
      <c r="E20" s="13">
        <v>1.5789135238095242</v>
      </c>
      <c r="F20" s="25">
        <v>1.6356032380952386</v>
      </c>
      <c r="G20" s="14">
        <v>2.4880485714285721</v>
      </c>
      <c r="H20" s="14">
        <v>1.1148977142857139</v>
      </c>
      <c r="I20" s="14">
        <v>0.8073035238095243</v>
      </c>
      <c r="J20" s="14">
        <v>0.82934952380952387</v>
      </c>
      <c r="K20" s="30">
        <v>0</v>
      </c>
      <c r="L20" s="30">
        <v>0</v>
      </c>
      <c r="M20" s="30">
        <v>0</v>
      </c>
      <c r="N20" s="14">
        <v>0.85139552380952399</v>
      </c>
      <c r="O20" s="13">
        <f>((E20+(D20/Cotizacion!$G$12))*(1+Costos!$B$14)*(1+Aranceles!$D$6)+Costos!$B$22)</f>
        <v>2.4318653912251014</v>
      </c>
      <c r="P20" s="14">
        <f>((F20+(D20/Cotizacion!$G$12))*(1+Costos!$B$14)+Costos!$B$22)</f>
        <v>2.1573705307715025</v>
      </c>
      <c r="Q20" s="15">
        <f>((G20+(D20/Cotizacion!$G$12))*(1+Costos!$B$14)+Costos!$B$22)</f>
        <v>3.0140780907715028</v>
      </c>
      <c r="R20" s="14">
        <f>((H20+(D20/Cotizacion!$G$12))*(1+Costos!$B$14))+Costos!$B$12+Costos!$B$22</f>
        <v>1.6781414793429306</v>
      </c>
      <c r="S20" s="14">
        <f>((I20+(D20/Cotizacion!$G$12))*(1+Costos!$B$14))+Costos!$B$12+Costos!$B$22</f>
        <v>1.3690093179143599</v>
      </c>
      <c r="T20" s="14">
        <f>((J20+(D20/Cotizacion!$G$12))*(1+Costos!$B$14))+Costos!$B$12+Costos!$B$22</f>
        <v>1.3911655479143594</v>
      </c>
      <c r="U20" s="14">
        <v>0</v>
      </c>
      <c r="V20" s="14">
        <f>((N20+(D20/Cotizacion!$G$12))*(1+Costos!$B$14))+Costos!$B$12+Costos!$B$22</f>
        <v>1.4133217779143594</v>
      </c>
      <c r="W20" s="13">
        <f>((H20+(D20/Cotizacion!$G$12))*(1+Costos!$B$14))*(1+Aranceles!E17)+Costos!$B$22</f>
        <v>3.696922424743041</v>
      </c>
      <c r="X20" s="14">
        <f>((I20+(D20/Cotizacion!$G$12))*(1+Costos!$B$14))*(1+Aranceles!E17)+Costos!$B$22</f>
        <v>2.9905554358787567</v>
      </c>
      <c r="Y20" s="14">
        <f>((J20+(D20/Cotizacion!$G$12))*(1+Costos!$B$14))*(1+Aranceles!E17)+Costos!$B$22</f>
        <v>3.0411824214287559</v>
      </c>
      <c r="Z20" s="14">
        <v>0</v>
      </c>
      <c r="AA20" s="15">
        <f>((N20+(D20/Cotizacion!$G$12))*(1+Costos!$B$14))*(1+Aranceles!E17)+Costos!$B$22</f>
        <v>3.0918094069787556</v>
      </c>
      <c r="AB20" s="13">
        <f>(O20+Costos!$B$29)</f>
        <v>2.6522833912251014</v>
      </c>
      <c r="AC20" s="14">
        <f>(P20+Costos!$B$29)</f>
        <v>2.3777885307715025</v>
      </c>
      <c r="AD20" s="15">
        <f>(Q20+Costos!$B$29)</f>
        <v>3.2344960907715028</v>
      </c>
      <c r="AE20" s="16">
        <f>(R20+Costos!$B$29)</f>
        <v>1.8985594793429306</v>
      </c>
      <c r="AF20" s="16">
        <f>(S20+Costos!$B$29)</f>
        <v>1.5894273179143599</v>
      </c>
      <c r="AG20" s="16">
        <f>(T20+Costos!$B$29)</f>
        <v>1.6115835479143594</v>
      </c>
      <c r="AH20" s="16">
        <v>0</v>
      </c>
      <c r="AI20" s="16">
        <f>(V20+Costos!$B$29)</f>
        <v>1.6337397779143594</v>
      </c>
      <c r="AJ20" s="13">
        <f>(W20+Costos!$B$29)</f>
        <v>3.917340424743041</v>
      </c>
      <c r="AK20" s="14">
        <f>(X20+Costos!$B$29)</f>
        <v>3.2109734358787567</v>
      </c>
      <c r="AL20" s="14">
        <f>(Y20+Costos!$B$29)</f>
        <v>3.2616004214287559</v>
      </c>
      <c r="AM20" s="14">
        <v>0</v>
      </c>
      <c r="AN20" s="15">
        <f>(AA20+Costos!$B$29)</f>
        <v>3.3122274069787556</v>
      </c>
      <c r="AO20" s="17">
        <v>4485.25</v>
      </c>
      <c r="AP20" s="18">
        <v>6018</v>
      </c>
      <c r="AQ20" s="18">
        <v>2469.5</v>
      </c>
      <c r="AR20" s="18">
        <v>5153.5</v>
      </c>
      <c r="AS20" s="19">
        <v>4035.75</v>
      </c>
      <c r="AT20" s="24">
        <f>AO20/D20</f>
        <v>2.4022548336993195</v>
      </c>
      <c r="AU20" s="25">
        <f>AP20/D20</f>
        <v>3.2231803331369502</v>
      </c>
      <c r="AV20" s="25">
        <f>AQ20/D20</f>
        <v>1.3226393872850943</v>
      </c>
      <c r="AW20" s="25">
        <f>AR20/D20</f>
        <v>2.760162819345509</v>
      </c>
      <c r="AX20" s="26">
        <f>AS20/D20</f>
        <v>2.1615071501258636</v>
      </c>
    </row>
    <row r="21" spans="1:50">
      <c r="A21" s="10">
        <v>2011</v>
      </c>
      <c r="B21" s="9" t="s">
        <v>5</v>
      </c>
      <c r="C21" s="11">
        <v>40575</v>
      </c>
      <c r="D21" s="31">
        <v>1882.7285714285713</v>
      </c>
      <c r="E21" s="13">
        <v>1.5641636999999997</v>
      </c>
      <c r="F21" s="25">
        <v>1.66292978</v>
      </c>
      <c r="G21" s="14">
        <v>2.1616103</v>
      </c>
      <c r="H21" s="14">
        <v>1.2158368999999998</v>
      </c>
      <c r="I21" s="14">
        <v>0.89396529999999996</v>
      </c>
      <c r="J21" s="14">
        <v>0.91601130000000019</v>
      </c>
      <c r="K21" s="30">
        <v>0</v>
      </c>
      <c r="L21" s="30">
        <v>0</v>
      </c>
      <c r="M21" s="30">
        <v>0</v>
      </c>
      <c r="N21" s="14">
        <v>0.93805729999999998</v>
      </c>
      <c r="O21" s="13">
        <f>((E21+(D21/Cotizacion!$G$12))*(1+Costos!$B$14)*(1+Aranceles!$D$6)+Costos!$B$22)</f>
        <v>2.4193780023311691</v>
      </c>
      <c r="P21" s="14">
        <f>((F21+(D21/Cotizacion!$G$12))*(1+Costos!$B$14)+Costos!$B$22)</f>
        <v>2.1888922878885562</v>
      </c>
      <c r="Q21" s="15">
        <f>((G21+(D21/Cotizacion!$G$12))*(1+Costos!$B$14)+Costos!$B$22)</f>
        <v>2.6900662104885562</v>
      </c>
      <c r="R21" s="14">
        <f>((H21+(D21/Cotizacion!$G$12))*(1+Costos!$B$14))+Costos!$B$12+Costos!$B$22</f>
        <v>1.783643943488556</v>
      </c>
      <c r="S21" s="14">
        <f>((I21+(D21/Cotizacion!$G$12))*(1+Costos!$B$14))+Costos!$B$12+Costos!$B$22</f>
        <v>1.4601629854885565</v>
      </c>
      <c r="T21" s="14">
        <f>((J21+(D21/Cotizacion!$G$12))*(1+Costos!$B$14))+Costos!$B$12+Costos!$B$22</f>
        <v>1.4823192154885567</v>
      </c>
      <c r="U21" s="14">
        <v>0</v>
      </c>
      <c r="V21" s="14">
        <f>((N21+(D21/Cotizacion!$G$12))*(1+Costos!$B$14))+Costos!$B$12+Costos!$B$22</f>
        <v>1.5044754454885565</v>
      </c>
      <c r="W21" s="13">
        <f>((H21+(D21/Cotizacion!$G$12))*(1+Costos!$B$14))*(1+Aranceles!E18)+Costos!$B$22</f>
        <v>3.9636581811347895</v>
      </c>
      <c r="X21" s="14">
        <f>((I21+(D21/Cotizacion!$G$12))*(1+Costos!$B$14))*(1+Aranceles!E18)+Costos!$B$22</f>
        <v>3.2196519777347907</v>
      </c>
      <c r="Y21" s="14">
        <f>((J21+(D21/Cotizacion!$G$12))*(1+Costos!$B$14))*(1+Aranceles!E18)+Costos!$B$22</f>
        <v>3.2706113067347911</v>
      </c>
      <c r="Z21" s="14">
        <v>0</v>
      </c>
      <c r="AA21" s="15">
        <f>((N21+(D21/Cotizacion!$G$12))*(1+Costos!$B$14))*(1+Aranceles!E18)+Costos!$B$22</f>
        <v>3.3215706357347905</v>
      </c>
      <c r="AB21" s="13">
        <f>(O21+Costos!$B$29)</f>
        <v>2.6397960023311691</v>
      </c>
      <c r="AC21" s="14">
        <f>(P21+Costos!$B$29)</f>
        <v>2.4093102878885562</v>
      </c>
      <c r="AD21" s="15">
        <f>(Q21+Costos!$B$29)</f>
        <v>2.9104842104885562</v>
      </c>
      <c r="AE21" s="16">
        <f>(R21+Costos!$B$29)</f>
        <v>2.0040619434885558</v>
      </c>
      <c r="AF21" s="16">
        <f>(S21+Costos!$B$29)</f>
        <v>1.6805809854885565</v>
      </c>
      <c r="AG21" s="16">
        <f>(T21+Costos!$B$29)</f>
        <v>1.7027372154885567</v>
      </c>
      <c r="AH21" s="16">
        <v>0</v>
      </c>
      <c r="AI21" s="16">
        <f>(V21+Costos!$B$29)</f>
        <v>1.7248934454885565</v>
      </c>
      <c r="AJ21" s="13">
        <f>(W21+Costos!$B$29)</f>
        <v>4.18407618113479</v>
      </c>
      <c r="AK21" s="14">
        <f>(X21+Costos!$B$29)</f>
        <v>3.4400699777347907</v>
      </c>
      <c r="AL21" s="14">
        <f>(Y21+Costos!$B$29)</f>
        <v>3.4910293067347911</v>
      </c>
      <c r="AM21" s="14">
        <v>0</v>
      </c>
      <c r="AN21" s="15">
        <f>(AA21+Costos!$B$29)</f>
        <v>3.5419886357347905</v>
      </c>
      <c r="AO21" s="17">
        <v>4316.25</v>
      </c>
      <c r="AP21" s="18">
        <v>6002.25</v>
      </c>
      <c r="AQ21" s="18">
        <v>2375.5</v>
      </c>
      <c r="AR21" s="18">
        <v>5274.25</v>
      </c>
      <c r="AS21" s="19">
        <v>4076.25</v>
      </c>
      <c r="AT21" s="24">
        <f>AO21/D21</f>
        <v>2.2925503258947884</v>
      </c>
      <c r="AU21" s="25">
        <f>AP21/D21</f>
        <v>3.1880591239158975</v>
      </c>
      <c r="AV21" s="25">
        <f>AQ21/D21</f>
        <v>1.2617325917551276</v>
      </c>
      <c r="AW21" s="25">
        <f>AR21/D21</f>
        <v>2.8013862858617053</v>
      </c>
      <c r="AX21" s="26">
        <f>AS21/D21</f>
        <v>2.1650757638989009</v>
      </c>
    </row>
    <row r="22" spans="1:50">
      <c r="A22" s="10">
        <v>2011</v>
      </c>
      <c r="B22" s="9" t="s">
        <v>6</v>
      </c>
      <c r="C22" s="11">
        <v>40603</v>
      </c>
      <c r="D22" s="31">
        <v>1881.4922580645164</v>
      </c>
      <c r="E22" s="13">
        <v>1.7397169565217394</v>
      </c>
      <c r="F22" s="25">
        <v>1.879661130434783</v>
      </c>
      <c r="G22" s="14">
        <v>1.8787026086956518</v>
      </c>
      <c r="H22" s="14">
        <v>1.3572667826086953</v>
      </c>
      <c r="I22" s="14">
        <v>1.0054893043478257</v>
      </c>
      <c r="J22" s="14">
        <v>1.0275353043478259</v>
      </c>
      <c r="K22" s="30">
        <v>0</v>
      </c>
      <c r="L22" s="30">
        <v>0</v>
      </c>
      <c r="M22" s="30">
        <v>0</v>
      </c>
      <c r="N22" s="14">
        <v>1.0495813043478264</v>
      </c>
      <c r="O22" s="13">
        <f>((E22+(D22/Cotizacion!$G$12))*(1+Costos!$B$14)*(1+Aranceles!$D$6)+Costos!$B$22)</f>
        <v>2.6236655613630724</v>
      </c>
      <c r="P22" s="14">
        <f>((F22+(D22/Cotizacion!$G$12))*(1+Costos!$B$14)+Costos!$B$22)</f>
        <v>2.4063862369538396</v>
      </c>
      <c r="Q22" s="15">
        <f>((G22+(D22/Cotizacion!$G$12))*(1+Costos!$B$14)+Costos!$B$22)</f>
        <v>2.4054229226060131</v>
      </c>
      <c r="R22" s="14">
        <f>((H22+(D22/Cotizacion!$G$12))*(1+Costos!$B$14))+Costos!$B$12+Costos!$B$22</f>
        <v>1.925459917388622</v>
      </c>
      <c r="S22" s="14">
        <f>((I22+(D22/Cotizacion!$G$12))*(1+Costos!$B$14))+Costos!$B$12+Costos!$B$22</f>
        <v>1.571923551736448</v>
      </c>
      <c r="T22" s="14">
        <f>((J22+(D22/Cotizacion!$G$12))*(1+Costos!$B$14))+Costos!$B$12+Costos!$B$22</f>
        <v>1.5940797817364483</v>
      </c>
      <c r="U22" s="14">
        <v>0</v>
      </c>
      <c r="V22" s="14">
        <f>((N22+(D22/Cotizacion!$G$12))*(1+Costos!$B$14))+Costos!$B$12+Costos!$B$22</f>
        <v>1.6162360117364487</v>
      </c>
      <c r="W22" s="13">
        <f>((H22+(D22/Cotizacion!$G$12))*(1+Costos!$B$14))*(1+Aranceles!E19)+Costos!$B$22</f>
        <v>3.9748831129266535</v>
      </c>
      <c r="X22" s="14">
        <f>((I22+(D22/Cotizacion!$G$12))*(1+Costos!$B$14))*(1+Aranceles!E19)+Costos!$B$22</f>
        <v>3.2218506540875231</v>
      </c>
      <c r="Y22" s="14">
        <f>((J22+(D22/Cotizacion!$G$12))*(1+Costos!$B$14))*(1+Aranceles!E19)+Costos!$B$22</f>
        <v>3.2690434239875232</v>
      </c>
      <c r="Z22" s="14">
        <v>0</v>
      </c>
      <c r="AA22" s="15">
        <f>((N22+(D22/Cotizacion!$G$12))*(1+Costos!$B$14))*(1+Aranceles!E19)+Costos!$B$22</f>
        <v>3.3162361938875242</v>
      </c>
      <c r="AB22" s="13">
        <f>(O22+Costos!$B$29)</f>
        <v>2.8440835613630724</v>
      </c>
      <c r="AC22" s="14">
        <f>(P22+Costos!$B$29)</f>
        <v>2.6268042369538396</v>
      </c>
      <c r="AD22" s="15">
        <f>(Q22+Costos!$B$29)</f>
        <v>2.6258409226060131</v>
      </c>
      <c r="AE22" s="16">
        <f>(R22+Costos!$B$29)</f>
        <v>2.145877917388622</v>
      </c>
      <c r="AF22" s="16">
        <f>(S22+Costos!$B$29)</f>
        <v>1.792341551736448</v>
      </c>
      <c r="AG22" s="16">
        <f>(T22+Costos!$B$29)</f>
        <v>1.8144977817364483</v>
      </c>
      <c r="AH22" s="16">
        <v>0</v>
      </c>
      <c r="AI22" s="16">
        <f>(V22+Costos!$B$29)</f>
        <v>1.8366540117364487</v>
      </c>
      <c r="AJ22" s="13">
        <f>(W22+Costos!$B$29)</f>
        <v>4.1953011129266535</v>
      </c>
      <c r="AK22" s="14">
        <f>(X22+Costos!$B$29)</f>
        <v>3.4422686540875231</v>
      </c>
      <c r="AL22" s="14">
        <f>(Y22+Costos!$B$29)</f>
        <v>3.4894614239875232</v>
      </c>
      <c r="AM22" s="14">
        <v>0</v>
      </c>
      <c r="AN22" s="15">
        <f>(AA22+Costos!$B$29)</f>
        <v>3.5366541938875242</v>
      </c>
      <c r="AO22" s="17">
        <v>4463.3999999999996</v>
      </c>
      <c r="AP22" s="18">
        <v>5912.6</v>
      </c>
      <c r="AQ22" s="18">
        <v>2368.4</v>
      </c>
      <c r="AR22" s="18">
        <v>5268.6</v>
      </c>
      <c r="AS22" s="19">
        <v>4101.3999999999996</v>
      </c>
      <c r="AT22" s="24">
        <f>AO22/D22</f>
        <v>2.3722659399042554</v>
      </c>
      <c r="AU22" s="25">
        <f>AP22/D22</f>
        <v>3.14250562268179</v>
      </c>
      <c r="AV22" s="25">
        <f>AQ22/D22</f>
        <v>1.2587880656157278</v>
      </c>
      <c r="AW22" s="25">
        <f>AR22/D22</f>
        <v>2.8002241186045529</v>
      </c>
      <c r="AX22" s="26">
        <f>AS22/D22</f>
        <v>2.1798654671154978</v>
      </c>
    </row>
    <row r="23" spans="1:50">
      <c r="A23" s="10">
        <v>2011</v>
      </c>
      <c r="B23" s="9" t="s">
        <v>7</v>
      </c>
      <c r="C23" s="11">
        <v>40634</v>
      </c>
      <c r="D23" s="31">
        <v>1809.8339999999994</v>
      </c>
      <c r="E23" s="13">
        <v>1.8043548700000001</v>
      </c>
      <c r="F23" s="25">
        <v>1.9554802000000007</v>
      </c>
      <c r="G23" s="14">
        <v>1.6832120999999998</v>
      </c>
      <c r="H23" s="14">
        <v>1.4032279000000005</v>
      </c>
      <c r="I23" s="14">
        <v>1.0879701000000004</v>
      </c>
      <c r="J23" s="14">
        <v>1.1100161</v>
      </c>
      <c r="K23" s="30">
        <v>0</v>
      </c>
      <c r="L23" s="30">
        <v>0</v>
      </c>
      <c r="M23" s="30">
        <v>0</v>
      </c>
      <c r="N23" s="14">
        <v>1.1320620999999997</v>
      </c>
      <c r="O23" s="13">
        <f>((E23+(D23/Cotizacion!$G$12))*(1+Costos!$B$14)*(1+Aranceles!$D$6)+Costos!$B$22)</f>
        <v>2.677434085017059</v>
      </c>
      <c r="P23" s="14">
        <f>((F23+(D23/Cotizacion!$G$12))*(1+Costos!$B$14)+Costos!$B$22)</f>
        <v>2.4639754743850131</v>
      </c>
      <c r="Q23" s="15">
        <f>((G23+(D23/Cotizacion!$G$12))*(1+Costos!$B$14)+Costos!$B$22)</f>
        <v>2.190346033885012</v>
      </c>
      <c r="R23" s="14">
        <f>((H23+(D23/Cotizacion!$G$12))*(1+Costos!$B$14))+Costos!$B$12+Costos!$B$22</f>
        <v>1.9530419128850129</v>
      </c>
      <c r="S23" s="14">
        <f>((I23+(D23/Cotizacion!$G$12))*(1+Costos!$B$14))+Costos!$B$12+Costos!$B$22</f>
        <v>1.6362078238850128</v>
      </c>
      <c r="T23" s="14">
        <f>((J23+(D23/Cotizacion!$G$12))*(1+Costos!$B$14))+Costos!$B$12+Costos!$B$22</f>
        <v>1.6583640538850124</v>
      </c>
      <c r="U23" s="14">
        <v>0</v>
      </c>
      <c r="V23" s="14">
        <f>((N23+(D23/Cotizacion!$G$12))*(1+Costos!$B$14))+Costos!$B$12+Costos!$B$22</f>
        <v>1.6805202838850122</v>
      </c>
      <c r="W23" s="13">
        <f>((H23+(D23/Cotizacion!$G$12))*(1+Costos!$B$14))*(1+Aranceles!E20)+Costos!$B$22</f>
        <v>3.695189619014664</v>
      </c>
      <c r="X23" s="14">
        <f>((I23+(D23/Cotizacion!$G$12))*(1+Costos!$B$14))*(1+Aranceles!E20)+Costos!$B$22</f>
        <v>3.0773631454646639</v>
      </c>
      <c r="Y23" s="14">
        <f>((J23+(D23/Cotizacion!$G$12))*(1+Costos!$B$14))*(1+Aranceles!E20)+Costos!$B$22</f>
        <v>3.1205677939646628</v>
      </c>
      <c r="Z23" s="14">
        <v>0</v>
      </c>
      <c r="AA23" s="15">
        <f>((N23+(D23/Cotizacion!$G$12))*(1+Costos!$B$14))*(1+Aranceles!E20)+Costos!$B$22</f>
        <v>3.1637724424646625</v>
      </c>
      <c r="AB23" s="13">
        <f>(O23+Costos!$B$29)</f>
        <v>2.897852085017059</v>
      </c>
      <c r="AC23" s="14">
        <f>(P23+Costos!$B$29)</f>
        <v>2.6843934743850131</v>
      </c>
      <c r="AD23" s="15">
        <f>(Q23+Costos!$B$29)</f>
        <v>2.410764033885012</v>
      </c>
      <c r="AE23" s="16">
        <f>(R23+Costos!$B$29)</f>
        <v>2.1734599128850132</v>
      </c>
      <c r="AF23" s="16">
        <f>(S23+Costos!$B$29)</f>
        <v>1.8566258238850128</v>
      </c>
      <c r="AG23" s="16">
        <f>(T23+Costos!$B$29)</f>
        <v>1.8787820538850124</v>
      </c>
      <c r="AH23" s="16">
        <v>0</v>
      </c>
      <c r="AI23" s="16">
        <f>(V23+Costos!$B$29)</f>
        <v>1.9009382838850122</v>
      </c>
      <c r="AJ23" s="13">
        <f>(W23+Costos!$B$29)</f>
        <v>3.915607619014664</v>
      </c>
      <c r="AK23" s="14">
        <f>(X23+Costos!$B$29)</f>
        <v>3.2977811454646639</v>
      </c>
      <c r="AL23" s="14">
        <f>(Y23+Costos!$B$29)</f>
        <v>3.3409857939646628</v>
      </c>
      <c r="AM23" s="14">
        <v>0</v>
      </c>
      <c r="AN23" s="15">
        <f>(AA23+Costos!$B$29)</f>
        <v>3.3841904424646625</v>
      </c>
      <c r="AO23" s="17">
        <v>4486.25</v>
      </c>
      <c r="AP23" s="18">
        <v>6035.25</v>
      </c>
      <c r="AQ23" s="18">
        <v>2592.25</v>
      </c>
      <c r="AR23" s="18">
        <v>5260.75</v>
      </c>
      <c r="AS23" s="19">
        <v>4052.75</v>
      </c>
      <c r="AT23" s="24">
        <f>AO23/D23</f>
        <v>2.4788184993761866</v>
      </c>
      <c r="AU23" s="25">
        <f>AP23/D23</f>
        <v>3.3346980993837017</v>
      </c>
      <c r="AV23" s="25">
        <f>AQ23/D23</f>
        <v>1.4323136818072824</v>
      </c>
      <c r="AW23" s="25">
        <f>AR23/D23</f>
        <v>2.9067582993799443</v>
      </c>
      <c r="AX23" s="26">
        <f>AS23/D23</f>
        <v>2.2392937694838317</v>
      </c>
    </row>
    <row r="24" spans="1:50">
      <c r="A24" s="10">
        <v>2011</v>
      </c>
      <c r="B24" s="9" t="s">
        <v>8</v>
      </c>
      <c r="C24" s="11">
        <v>40664</v>
      </c>
      <c r="D24" s="31">
        <v>1800.5087096774189</v>
      </c>
      <c r="E24" s="13">
        <v>1.8137845454545454</v>
      </c>
      <c r="F24" s="25">
        <v>1.9210082727272726</v>
      </c>
      <c r="G24" s="14">
        <v>1.6694834545454542</v>
      </c>
      <c r="H24" s="14">
        <v>1.4109440000000004</v>
      </c>
      <c r="I24" s="14">
        <v>1.1023000000000001</v>
      </c>
      <c r="J24" s="14">
        <v>1.1243459999999998</v>
      </c>
      <c r="K24" s="30">
        <v>0</v>
      </c>
      <c r="L24" s="30">
        <v>0</v>
      </c>
      <c r="M24" s="30">
        <v>0</v>
      </c>
      <c r="N24" s="14">
        <v>1.1463919999999994</v>
      </c>
      <c r="O24" s="13">
        <f>((E24+(D24/Cotizacion!$G$12))*(1+Costos!$B$14)*(1+Aranceles!$D$6)+Costos!$B$22)</f>
        <v>2.6856180473136311</v>
      </c>
      <c r="P24" s="14">
        <f>((F24+(D24/Cotizacion!$G$12))*(1+Costos!$B$14)+Costos!$B$22)</f>
        <v>2.4269095035549411</v>
      </c>
      <c r="Q24" s="15">
        <f>((G24+(D24/Cotizacion!$G$12))*(1+Costos!$B$14)+Costos!$B$22)</f>
        <v>2.1741270612822134</v>
      </c>
      <c r="R24" s="14">
        <f>((H24+(D24/Cotizacion!$G$12))*(1+Costos!$B$14))+Costos!$B$12+Costos!$B$22</f>
        <v>1.9583749094640328</v>
      </c>
      <c r="S24" s="14">
        <f>((I24+(D24/Cotizacion!$G$12))*(1+Costos!$B$14))+Costos!$B$12+Costos!$B$22</f>
        <v>1.6481876894640324</v>
      </c>
      <c r="T24" s="14">
        <f>((J24+(D24/Cotizacion!$G$12))*(1+Costos!$B$14))+Costos!$B$12+Costos!$B$22</f>
        <v>1.6703439194640324</v>
      </c>
      <c r="U24" s="14">
        <v>0</v>
      </c>
      <c r="V24" s="14">
        <f>((N24+(D24/Cotizacion!$G$12))*(1+Costos!$B$14))+Costos!$B$12+Costos!$B$22</f>
        <v>1.6925001494640319</v>
      </c>
      <c r="W24" s="13">
        <f>((H24+(D24/Cotizacion!$G$12))*(1+Costos!$B$14))*(1+Aranceles!E21)+Costos!$B$22</f>
        <v>3.5264595570557806</v>
      </c>
      <c r="X24" s="14">
        <f>((I24+(D24/Cotizacion!$G$12))*(1+Costos!$B$14))*(1+Aranceles!E21)+Costos!$B$22</f>
        <v>2.9510622639557798</v>
      </c>
      <c r="Y24" s="14">
        <f>((J24+(D24/Cotizacion!$G$12))*(1+Costos!$B$14))*(1+Aranceles!E21)+Costos!$B$22</f>
        <v>2.9921620706057799</v>
      </c>
      <c r="Z24" s="14">
        <v>0</v>
      </c>
      <c r="AA24" s="15">
        <f>((N24+(D24/Cotizacion!$G$12))*(1+Costos!$B$14))*(1+Aranceles!E21)+Costos!$B$22</f>
        <v>3.0332618772557791</v>
      </c>
      <c r="AB24" s="13">
        <f>(O24+Costos!$B$29)</f>
        <v>2.9060360473136311</v>
      </c>
      <c r="AC24" s="14">
        <f>(P24+Costos!$B$29)</f>
        <v>2.6473275035549411</v>
      </c>
      <c r="AD24" s="15">
        <f>(Q24+Costos!$B$29)</f>
        <v>2.3945450612822134</v>
      </c>
      <c r="AE24" s="16">
        <f>(R24+Costos!$B$29)</f>
        <v>2.1787929094640326</v>
      </c>
      <c r="AF24" s="16">
        <f>(S24+Costos!$B$29)</f>
        <v>1.8686056894640324</v>
      </c>
      <c r="AG24" s="16">
        <f>(T24+Costos!$B$29)</f>
        <v>1.8907619194640324</v>
      </c>
      <c r="AH24" s="16">
        <v>0</v>
      </c>
      <c r="AI24" s="16">
        <f>(V24+Costos!$B$29)</f>
        <v>1.9129181494640319</v>
      </c>
      <c r="AJ24" s="13">
        <f>(W24+Costos!$B$29)</f>
        <v>3.7468775570557806</v>
      </c>
      <c r="AK24" s="14">
        <f>(X24+Costos!$B$29)</f>
        <v>3.1714802639557798</v>
      </c>
      <c r="AL24" s="14">
        <f>(Y24+Costos!$B$29)</f>
        <v>3.2125800706057799</v>
      </c>
      <c r="AM24" s="14">
        <v>0</v>
      </c>
      <c r="AN24" s="15">
        <f>(AA24+Costos!$B$29)</f>
        <v>3.2536798772557791</v>
      </c>
      <c r="AO24" s="17">
        <v>4382.5</v>
      </c>
      <c r="AP24" s="18">
        <v>6003</v>
      </c>
      <c r="AQ24" s="18">
        <v>2384.5</v>
      </c>
      <c r="AR24" s="18">
        <v>5306</v>
      </c>
      <c r="AS24" s="19">
        <v>3999.25</v>
      </c>
      <c r="AT24" s="24">
        <f>AO24/D24</f>
        <v>2.4340343239912312</v>
      </c>
      <c r="AU24" s="25">
        <f>AP24/D24</f>
        <v>3.3340577403124607</v>
      </c>
      <c r="AV24" s="25">
        <f>AQ24/D24</f>
        <v>1.3243479396593476</v>
      </c>
      <c r="AW24" s="25">
        <f>AR24/D24</f>
        <v>2.9469449225550419</v>
      </c>
      <c r="AX24" s="26">
        <f>AS24/D24</f>
        <v>2.2211778140837262</v>
      </c>
    </row>
    <row r="25" spans="1:50">
      <c r="A25" s="10">
        <v>2011</v>
      </c>
      <c r="B25" s="9" t="s">
        <v>9</v>
      </c>
      <c r="C25" s="11">
        <v>40695</v>
      </c>
      <c r="D25" s="31">
        <v>1783.159333333334</v>
      </c>
      <c r="E25" s="13">
        <v>1.7731282857142863</v>
      </c>
      <c r="F25" s="25">
        <v>1.8896571428571427</v>
      </c>
      <c r="G25" s="14">
        <v>1.758430952380952</v>
      </c>
      <c r="H25" s="14">
        <v>1.3448060000000006</v>
      </c>
      <c r="I25" s="14">
        <v>1.036162</v>
      </c>
      <c r="J25" s="14">
        <v>1.0582079999999998</v>
      </c>
      <c r="K25" s="30">
        <v>0</v>
      </c>
      <c r="L25" s="30">
        <v>0</v>
      </c>
      <c r="M25" s="30">
        <v>0</v>
      </c>
      <c r="N25" s="14">
        <v>1.0802539999999998</v>
      </c>
      <c r="O25" s="13">
        <f>((E25+(D25/Cotizacion!$G$12))*(1+Costos!$B$14)*(1+Aranceles!$D$6)+Costos!$B$22)</f>
        <v>2.6329946481988928</v>
      </c>
      <c r="P25" s="14">
        <f>((F25+(D25/Cotizacion!$G$12))*(1+Costos!$B$14)+Costos!$B$22)</f>
        <v>2.3908961598375784</v>
      </c>
      <c r="Q25" s="15">
        <f>((G25+(D25/Cotizacion!$G$12))*(1+Costos!$B$14)+Costos!$B$22)</f>
        <v>2.2590138384090066</v>
      </c>
      <c r="R25" s="14">
        <f>((H25+(D25/Cotizacion!$G$12))*(1+Costos!$B$14))+Costos!$B$12+Costos!$B$22</f>
        <v>1.8874007612661503</v>
      </c>
      <c r="S25" s="14">
        <f>((I25+(D25/Cotizacion!$G$12))*(1+Costos!$B$14))+Costos!$B$12+Costos!$B$22</f>
        <v>1.5772135412661499</v>
      </c>
      <c r="T25" s="14">
        <f>((J25+(D25/Cotizacion!$G$12))*(1+Costos!$B$14))+Costos!$B$12+Costos!$B$22</f>
        <v>1.5993697712661497</v>
      </c>
      <c r="U25" s="14">
        <v>0</v>
      </c>
      <c r="V25" s="14">
        <f>((N25+(D25/Cotizacion!$G$12))*(1+Costos!$B$14))+Costos!$B$12+Costos!$B$22</f>
        <v>1.6215260012661497</v>
      </c>
      <c r="W25" s="13">
        <f>((H25+(D25/Cotizacion!$G$12))*(1+Costos!$B$14))*(1+Aranceles!E22)+Costos!$B$22</f>
        <v>3.2224156509395354</v>
      </c>
      <c r="X25" s="14">
        <f>((I25+(D25/Cotizacion!$G$12))*(1+Costos!$B$14))*(1+Aranceles!E22)+Costos!$B$22</f>
        <v>2.6764861437395346</v>
      </c>
      <c r="Y25" s="14">
        <f>((J25+(D25/Cotizacion!$G$12))*(1+Costos!$B$14))*(1+Aranceles!E22)+Costos!$B$22</f>
        <v>2.7154811085395343</v>
      </c>
      <c r="Z25" s="14">
        <v>0</v>
      </c>
      <c r="AA25" s="15">
        <f>((N25+(D25/Cotizacion!$G$12))*(1+Costos!$B$14))*(1+Aranceles!E22)+Costos!$B$22</f>
        <v>2.7544760733395344</v>
      </c>
      <c r="AB25" s="13">
        <f>(O25+Costos!$B$29)</f>
        <v>2.8534126481988928</v>
      </c>
      <c r="AC25" s="14">
        <f>(P25+Costos!$B$29)</f>
        <v>2.6113141598375784</v>
      </c>
      <c r="AD25" s="15">
        <f>(Q25+Costos!$B$29)</f>
        <v>2.4794318384090066</v>
      </c>
      <c r="AE25" s="16">
        <f>(R25+Costos!$B$29)</f>
        <v>2.1078187612661505</v>
      </c>
      <c r="AF25" s="16">
        <f>(S25+Costos!$B$29)</f>
        <v>1.7976315412661499</v>
      </c>
      <c r="AG25" s="16">
        <f>(T25+Costos!$B$29)</f>
        <v>1.8197877712661497</v>
      </c>
      <c r="AH25" s="16">
        <v>0</v>
      </c>
      <c r="AI25" s="16">
        <f>(V25+Costos!$B$29)</f>
        <v>1.8419440012661497</v>
      </c>
      <c r="AJ25" s="13">
        <f>(W25+Costos!$B$29)</f>
        <v>3.4428336509395354</v>
      </c>
      <c r="AK25" s="14">
        <f>(X25+Costos!$B$29)</f>
        <v>2.8969041437395346</v>
      </c>
      <c r="AL25" s="14">
        <f>(Y25+Costos!$B$29)</f>
        <v>2.9358991085395343</v>
      </c>
      <c r="AM25" s="14">
        <v>0</v>
      </c>
      <c r="AN25" s="15">
        <f>(AA25+Costos!$B$29)</f>
        <v>2.9748940733395344</v>
      </c>
      <c r="AO25" s="17">
        <v>4359.3999999999996</v>
      </c>
      <c r="AP25" s="18">
        <v>5950.6</v>
      </c>
      <c r="AQ25" s="18">
        <v>2318.4</v>
      </c>
      <c r="AR25" s="18">
        <v>5209.8</v>
      </c>
      <c r="AS25" s="19">
        <v>4024.4</v>
      </c>
      <c r="AT25" s="24">
        <f>AO25/D25</f>
        <v>2.4447619001330585</v>
      </c>
      <c r="AU25" s="25">
        <f>AP25/D25</f>
        <v>3.3371106489268665</v>
      </c>
      <c r="AV25" s="25">
        <f>AQ25/D25</f>
        <v>1.3001642403240088</v>
      </c>
      <c r="AW25" s="25">
        <f>AR25/D25</f>
        <v>2.9216682450138118</v>
      </c>
      <c r="AX25" s="26">
        <f>AS25/D25</f>
        <v>2.2568931024671932</v>
      </c>
    </row>
    <row r="26" spans="1:50">
      <c r="A26" s="10">
        <v>2011</v>
      </c>
      <c r="B26" s="9" t="s">
        <v>10</v>
      </c>
      <c r="C26" s="11">
        <v>40725</v>
      </c>
      <c r="D26" s="31">
        <v>1761.0927999999999</v>
      </c>
      <c r="E26" s="13">
        <v>1.6975419999999997</v>
      </c>
      <c r="F26" s="25">
        <v>1.7802145000000003</v>
      </c>
      <c r="G26" s="14">
        <v>1.8573754999999994</v>
      </c>
      <c r="H26" s="14">
        <v>1.2786679999999999</v>
      </c>
      <c r="I26" s="14">
        <v>0.97333090000000033</v>
      </c>
      <c r="J26" s="14">
        <v>0.99537690000000023</v>
      </c>
      <c r="K26" s="30">
        <v>0</v>
      </c>
      <c r="L26" s="30">
        <v>0</v>
      </c>
      <c r="M26" s="30">
        <v>0</v>
      </c>
      <c r="N26" s="14">
        <v>1.0163206000000002</v>
      </c>
      <c r="O26" s="13">
        <f>((E26+(D26/Cotizacion!$G$12))*(1+Costos!$B$14)*(1+Aranceles!$D$6)+Costos!$B$22)</f>
        <v>2.5382288269695077</v>
      </c>
      <c r="P26" s="14">
        <f>((F26+(D26/Cotizacion!$G$12))*(1+Costos!$B$14)+Costos!$B$22)</f>
        <v>2.2751758474354</v>
      </c>
      <c r="Q26" s="15">
        <f>((G26+(D26/Cotizacion!$G$12))*(1+Costos!$B$14)+Costos!$B$22)</f>
        <v>2.3527226524353995</v>
      </c>
      <c r="R26" s="14">
        <f>((H26+(D26/Cotizacion!$G$12))*(1+Costos!$B$14))+Costos!$B$12+Costos!$B$22</f>
        <v>1.8152016149354</v>
      </c>
      <c r="S26" s="14">
        <f>((I26+(D26/Cotizacion!$G$12))*(1+Costos!$B$14))+Costos!$B$12+Costos!$B$22</f>
        <v>1.5083378294354006</v>
      </c>
      <c r="T26" s="14">
        <f>((J26+(D26/Cotizacion!$G$12))*(1+Costos!$B$14))+Costos!$B$12+Costos!$B$22</f>
        <v>1.5304940594354006</v>
      </c>
      <c r="U26" s="14">
        <v>0</v>
      </c>
      <c r="V26" s="14">
        <f>((N26+(D26/Cotizacion!$G$12))*(1+Costos!$B$14))+Costos!$B$12+Costos!$B$22</f>
        <v>1.5515424779354006</v>
      </c>
      <c r="W26" s="13">
        <f>((H26+(D26/Cotizacion!$G$12))*(1+Costos!$B$14))*(1+Aranceles!E23)+Costos!$B$22</f>
        <v>3.260873095705167</v>
      </c>
      <c r="X26" s="14">
        <f>((I26+(D26/Cotizacion!$G$12))*(1+Costos!$B$14))*(1+Aranceles!E23)+Costos!$B$22</f>
        <v>2.6916407736026682</v>
      </c>
      <c r="Y26" s="14">
        <f>((J26+(D26/Cotizacion!$G$12))*(1+Costos!$B$14))*(1+Aranceles!E23)+Costos!$B$22</f>
        <v>2.7327405802526679</v>
      </c>
      <c r="Z26" s="14">
        <v>0</v>
      </c>
      <c r="AA26" s="15">
        <f>((N26+(D26/Cotizacion!$G$12))*(1+Costos!$B$14))*(1+Aranceles!E23)+Costos!$B$22</f>
        <v>2.7717853965701678</v>
      </c>
      <c r="AB26" s="13">
        <f>(O26+Costos!$B$29)</f>
        <v>2.7586468269695077</v>
      </c>
      <c r="AC26" s="14">
        <f>(P26+Costos!$B$29)</f>
        <v>2.4955938474354</v>
      </c>
      <c r="AD26" s="15">
        <f>(Q26+Costos!$B$29)</f>
        <v>2.5731406524353995</v>
      </c>
      <c r="AE26" s="16">
        <f>(R26+Costos!$B$29)</f>
        <v>2.0356196149354</v>
      </c>
      <c r="AF26" s="16">
        <f>(S26+Costos!$B$29)</f>
        <v>1.7287558294354006</v>
      </c>
      <c r="AG26" s="16">
        <f>(T26+Costos!$B$29)</f>
        <v>1.7509120594354006</v>
      </c>
      <c r="AH26" s="16">
        <v>0</v>
      </c>
      <c r="AI26" s="16">
        <f>(V26+Costos!$B$29)</f>
        <v>1.7719604779354006</v>
      </c>
      <c r="AJ26" s="13">
        <f>(W26+Costos!$B$29)</f>
        <v>3.481291095705167</v>
      </c>
      <c r="AK26" s="14">
        <f>(X26+Costos!$B$29)</f>
        <v>2.9120587736026682</v>
      </c>
      <c r="AL26" s="14">
        <f>(Y26+Costos!$B$29)</f>
        <v>2.9531585802526679</v>
      </c>
      <c r="AM26" s="14">
        <v>0</v>
      </c>
      <c r="AN26" s="15">
        <f>(AA26+Costos!$B$29)</f>
        <v>2.9922033965701678</v>
      </c>
      <c r="AO26" s="17">
        <v>4717.25</v>
      </c>
      <c r="AP26" s="18">
        <v>6075</v>
      </c>
      <c r="AQ26" s="18">
        <v>2474</v>
      </c>
      <c r="AR26" s="18">
        <v>5449.25</v>
      </c>
      <c r="AS26" s="19">
        <v>4287.5</v>
      </c>
      <c r="AT26" s="24">
        <f>AO26/D26</f>
        <v>2.6785925193720628</v>
      </c>
      <c r="AU26" s="25">
        <f>AP26/D26</f>
        <v>3.4495626806264839</v>
      </c>
      <c r="AV26" s="25">
        <f>AQ26/D26</f>
        <v>1.4048095591555425</v>
      </c>
      <c r="AW26" s="25">
        <f>AR26/D26</f>
        <v>3.0942435287907601</v>
      </c>
      <c r="AX26" s="26">
        <f>AS26/D26</f>
        <v>2.4345679001129299</v>
      </c>
    </row>
    <row r="27" spans="1:50">
      <c r="A27" s="10">
        <v>2011</v>
      </c>
      <c r="B27" s="9" t="s">
        <v>11</v>
      </c>
      <c r="C27" s="11">
        <v>40756</v>
      </c>
      <c r="D27" s="31">
        <v>1785.56</v>
      </c>
      <c r="E27" s="13">
        <v>1.7176709565217394</v>
      </c>
      <c r="F27" s="25">
        <v>1.7895600869565227</v>
      </c>
      <c r="G27" s="14">
        <v>1.9007486086956515</v>
      </c>
      <c r="H27" s="14">
        <v>1.4099854782608694</v>
      </c>
      <c r="I27" s="14">
        <v>1.0764199130434788</v>
      </c>
      <c r="J27" s="14">
        <v>1.0965488695652175</v>
      </c>
      <c r="K27" s="30">
        <v>0</v>
      </c>
      <c r="L27" s="30">
        <v>0</v>
      </c>
      <c r="M27" s="30">
        <v>0</v>
      </c>
      <c r="N27" s="14">
        <v>1.1185948695652175</v>
      </c>
      <c r="O27" s="13">
        <f>((E27+(D27/Cotizacion!$G$12))*(1+Costos!$B$14)*(1+Aranceles!$D$6)+Costos!$B$22)</f>
        <v>2.569065671397281</v>
      </c>
      <c r="P27" s="14">
        <f>((F27+(D27/Cotizacion!$G$12))*(1+Costos!$B$14)+Costos!$B$22)</f>
        <v>2.2909220475980234</v>
      </c>
      <c r="Q27" s="15">
        <f>((G27+(D27/Cotizacion!$G$12))*(1+Costos!$B$14)+Costos!$B$22)</f>
        <v>2.4026665119458479</v>
      </c>
      <c r="R27" s="14">
        <f>((H27+(D27/Cotizacion!$G$12))*(1+Costos!$B$14))+Costos!$B$12+Costos!$B$22</f>
        <v>1.9535295658588918</v>
      </c>
      <c r="S27" s="14">
        <f>((I27+(D27/Cotizacion!$G$12))*(1+Costos!$B$14))+Costos!$B$12+Costos!$B$22</f>
        <v>1.6182961728154144</v>
      </c>
      <c r="T27" s="14">
        <f>((J27+(D27/Cotizacion!$G$12))*(1+Costos!$B$14))+Costos!$B$12+Costos!$B$22</f>
        <v>1.6385257741197616</v>
      </c>
      <c r="U27" s="14">
        <v>0</v>
      </c>
      <c r="V27" s="14">
        <f>((N27+(D27/Cotizacion!$G$12))*(1+Costos!$B$14))+Costos!$B$12+Costos!$B$22</f>
        <v>1.6606820041197616</v>
      </c>
      <c r="W27" s="13">
        <f>((H27+(D27/Cotizacion!$G$12))*(1+Costos!$B$14))*(1+Aranceles!E24)+Costos!$B$22</f>
        <v>3.6961405423137279</v>
      </c>
      <c r="X27" s="14">
        <f>((I27+(D27/Cotizacion!$G$12))*(1+Costos!$B$14))*(1+Aranceles!E24)+Costos!$B$22</f>
        <v>3.0424354258789466</v>
      </c>
      <c r="Y27" s="14">
        <f>((J27+(D27/Cotizacion!$G$12))*(1+Costos!$B$14))*(1+Aranceles!E24)+Costos!$B$22</f>
        <v>3.0818831484224241</v>
      </c>
      <c r="Z27" s="14">
        <v>0</v>
      </c>
      <c r="AA27" s="15">
        <f>((N27+(D27/Cotizacion!$G$12))*(1+Costos!$B$14))*(1+Aranceles!E24)+Costos!$B$22</f>
        <v>3.1250877969224238</v>
      </c>
      <c r="AB27" s="13">
        <f>(O27+Costos!$B$29)</f>
        <v>2.789483671397281</v>
      </c>
      <c r="AC27" s="14">
        <f>(P27+Costos!$B$29)</f>
        <v>2.5113400475980234</v>
      </c>
      <c r="AD27" s="15">
        <f>(Q27+Costos!$B$29)</f>
        <v>2.6230845119458479</v>
      </c>
      <c r="AE27" s="16">
        <f>(R27+Costos!$B$29)</f>
        <v>2.1739475658588918</v>
      </c>
      <c r="AF27" s="16">
        <f>(S27+Costos!$B$29)</f>
        <v>1.8387141728154144</v>
      </c>
      <c r="AG27" s="16">
        <f>(T27+Costos!$B$29)</f>
        <v>1.8589437741197616</v>
      </c>
      <c r="AH27" s="16">
        <v>0</v>
      </c>
      <c r="AI27" s="16">
        <f>(V27+Costos!$B$29)</f>
        <v>1.8811000041197616</v>
      </c>
      <c r="AJ27" s="13">
        <f>(W27+Costos!$B$29)</f>
        <v>3.9165585423137279</v>
      </c>
      <c r="AK27" s="14">
        <f>(X27+Costos!$B$29)</f>
        <v>3.2628534258789466</v>
      </c>
      <c r="AL27" s="14">
        <f>(Y27+Costos!$B$29)</f>
        <v>3.3023011484224241</v>
      </c>
      <c r="AM27" s="14">
        <v>0</v>
      </c>
      <c r="AN27" s="15">
        <f>(AA27+Costos!$B$29)</f>
        <v>3.3455057969224238</v>
      </c>
      <c r="AO27" s="17">
        <v>5002.8</v>
      </c>
      <c r="AP27" s="18">
        <v>6383.4</v>
      </c>
      <c r="AQ27" s="18">
        <v>2831.8</v>
      </c>
      <c r="AR27" s="18">
        <v>5700.2</v>
      </c>
      <c r="AS27" s="19">
        <v>4588.2</v>
      </c>
      <c r="AT27" s="24">
        <f>AO27/D27</f>
        <v>2.8018100763906002</v>
      </c>
      <c r="AU27" s="25">
        <f>AP27/D27</f>
        <v>3.575012881112928</v>
      </c>
      <c r="AV27" s="25">
        <f>AQ27/D27</f>
        <v>1.5859450256502163</v>
      </c>
      <c r="AW27" s="25">
        <f>AR27/D27</f>
        <v>3.1923878223078472</v>
      </c>
      <c r="AX27" s="26">
        <f>AS27/D27</f>
        <v>2.5696140146508659</v>
      </c>
    </row>
    <row r="28" spans="1:50">
      <c r="A28" s="10">
        <v>2011</v>
      </c>
      <c r="B28" s="9" t="s">
        <v>12</v>
      </c>
      <c r="C28" s="11">
        <v>40787</v>
      </c>
      <c r="D28" s="31">
        <v>1833.453</v>
      </c>
      <c r="E28" s="13">
        <v>1.5138253333333336</v>
      </c>
      <c r="F28" s="25">
        <v>1.7899252380952386</v>
      </c>
      <c r="G28" s="14">
        <v>2.2213969523809531</v>
      </c>
      <c r="H28" s="14">
        <v>1.4697333333333333</v>
      </c>
      <c r="I28" s="14">
        <v>1.1023000000000001</v>
      </c>
      <c r="J28" s="14">
        <v>1.1243459999999998</v>
      </c>
      <c r="K28" s="30">
        <v>0</v>
      </c>
      <c r="L28" s="30">
        <v>0</v>
      </c>
      <c r="M28" s="30">
        <v>0</v>
      </c>
      <c r="N28" s="14">
        <v>1.1463919999999996</v>
      </c>
      <c r="O28" s="13">
        <f>((E28+(D28/Cotizacion!$G$12))*(1+Costos!$B$14)*(1+Aranceles!$D$6)+Costos!$B$22)</f>
        <v>2.34584974605478</v>
      </c>
      <c r="P28" s="14">
        <f>((F28+(D28/Cotizacion!$G$12))*(1+Costos!$B$14)+Costos!$B$22)</f>
        <v>2.3037263539497972</v>
      </c>
      <c r="Q28" s="15">
        <f>((G28+(D28/Cotizacion!$G$12))*(1+Costos!$B$14)+Costos!$B$22)</f>
        <v>2.7373554268069404</v>
      </c>
      <c r="R28" s="14">
        <f>((H28+(D28/Cotizacion!$G$12))*(1+Costos!$B$14))+Costos!$B$12+Costos!$B$22</f>
        <v>2.0260134896640825</v>
      </c>
      <c r="S28" s="14">
        <f>((I28+(D28/Cotizacion!$G$12))*(1+Costos!$B$14))+Costos!$B$12+Costos!$B$22</f>
        <v>1.6567429896640824</v>
      </c>
      <c r="T28" s="14">
        <f>((J28+(D28/Cotizacion!$G$12))*(1+Costos!$B$14))+Costos!$B$12+Costos!$B$22</f>
        <v>1.6788992196640824</v>
      </c>
      <c r="U28" s="14">
        <v>0</v>
      </c>
      <c r="V28" s="14">
        <f>((N28+(D28/Cotizacion!$G$12))*(1+Costos!$B$14))+Costos!$B$12+Costos!$B$22</f>
        <v>1.7010554496640822</v>
      </c>
      <c r="W28" s="13">
        <f>((H28+(D28/Cotizacion!$G$12))*(1+Costos!$B$14))*(1+Aranceles!E25)+Costos!$B$22</f>
        <v>3.4370758839082685</v>
      </c>
      <c r="X28" s="14">
        <f>((I28+(D28/Cotizacion!$G$12))*(1+Costos!$B$14))*(1+Aranceles!E25)+Costos!$B$22</f>
        <v>2.7926988614082684</v>
      </c>
      <c r="Y28" s="14">
        <f>((J28+(D28/Cotizacion!$G$12))*(1+Costos!$B$14))*(1+Aranceles!E25)+Costos!$B$22</f>
        <v>2.8313614827582683</v>
      </c>
      <c r="Z28" s="14">
        <v>0</v>
      </c>
      <c r="AA28" s="15">
        <f>((N28+(D28/Cotizacion!$G$12))*(1+Costos!$B$14))*(1+Aranceles!E25)+Costos!$B$22</f>
        <v>2.8700241041082677</v>
      </c>
      <c r="AB28" s="13">
        <f>(O28+Costos!$B$29)</f>
        <v>2.56626774605478</v>
      </c>
      <c r="AC28" s="14">
        <f>(P28+Costos!$B$29)</f>
        <v>2.5241443539497972</v>
      </c>
      <c r="AD28" s="15">
        <f>(Q28+Costos!$B$29)</f>
        <v>2.9577734268069404</v>
      </c>
      <c r="AE28" s="16">
        <f>(R28+Costos!$B$29)</f>
        <v>2.2464314896640825</v>
      </c>
      <c r="AF28" s="16">
        <f>(S28+Costos!$B$29)</f>
        <v>1.8771609896640824</v>
      </c>
      <c r="AG28" s="16">
        <f>(T28+Costos!$B$29)</f>
        <v>1.8993172196640824</v>
      </c>
      <c r="AH28" s="16">
        <v>0</v>
      </c>
      <c r="AI28" s="16">
        <f>(V28+Costos!$B$29)</f>
        <v>1.9214734496640822</v>
      </c>
      <c r="AJ28" s="13">
        <f>(W28+Costos!$B$29)</f>
        <v>3.6574938839082685</v>
      </c>
      <c r="AK28" s="14">
        <f>(X28+Costos!$B$29)</f>
        <v>3.0131168614082684</v>
      </c>
      <c r="AL28" s="14">
        <f>(Y28+Costos!$B$29)</f>
        <v>3.0517794827582683</v>
      </c>
      <c r="AM28" s="14">
        <v>0</v>
      </c>
      <c r="AN28" s="15">
        <f>(AA28+Costos!$B$29)</f>
        <v>3.0904421041082677</v>
      </c>
      <c r="AO28" s="17">
        <v>5429.5</v>
      </c>
      <c r="AP28" s="18">
        <v>7053</v>
      </c>
      <c r="AQ28" s="18">
        <v>3001.5</v>
      </c>
      <c r="AR28" s="18">
        <v>5957.25</v>
      </c>
      <c r="AS28" s="19">
        <v>4944.75</v>
      </c>
      <c r="AT28" s="24">
        <f>AO28/D28</f>
        <v>2.9613521590136207</v>
      </c>
      <c r="AU28" s="25">
        <f>AP28/D28</f>
        <v>3.8468398153647789</v>
      </c>
      <c r="AV28" s="25">
        <f>AQ28/D28</f>
        <v>1.6370749618343095</v>
      </c>
      <c r="AW28" s="25">
        <f>AR28/D28</f>
        <v>3.2491970069590002</v>
      </c>
      <c r="AX28" s="26">
        <f>AS28/D28</f>
        <v>2.6969603256805601</v>
      </c>
    </row>
    <row r="29" spans="1:50">
      <c r="A29" s="10">
        <v>2011</v>
      </c>
      <c r="B29" s="9" t="s">
        <v>13</v>
      </c>
      <c r="C29" s="11">
        <v>40817</v>
      </c>
      <c r="D29" s="31">
        <v>1905.9517241379306</v>
      </c>
      <c r="E29" s="24">
        <v>1.4770820000000002</v>
      </c>
      <c r="F29" s="25">
        <v>1.6544998095238097</v>
      </c>
      <c r="G29" s="25">
        <v>2.4995964761904759</v>
      </c>
      <c r="H29" s="25">
        <v>1.4770820000000002</v>
      </c>
      <c r="I29" s="25">
        <v>1.1023000000000001</v>
      </c>
      <c r="J29" s="25">
        <v>1.1243459999999998</v>
      </c>
      <c r="K29" s="30">
        <v>0</v>
      </c>
      <c r="L29" s="30">
        <v>0</v>
      </c>
      <c r="M29" s="30">
        <v>0</v>
      </c>
      <c r="N29" s="25">
        <v>1.1463919999999996</v>
      </c>
      <c r="O29" s="13">
        <f>((E29+(D29/Cotizacion!$G$12))*(1+Costos!$B$14)*(1+Aranceles!$D$6)+Costos!$B$22)</f>
        <v>2.3248539061943148</v>
      </c>
      <c r="P29" s="14">
        <f>((F29+(D29/Cotizacion!$G$12))*(1+Costos!$B$14)+Costos!$B$22)</f>
        <v>2.1864509862868338</v>
      </c>
      <c r="Q29" s="15">
        <f>((G29+(D29/Cotizacion!$G$12))*(1+Costos!$B$14)+Costos!$B$22)</f>
        <v>3.0357731362868337</v>
      </c>
      <c r="R29" s="14">
        <f>((H29+(D29/Cotizacion!$G$12))*(1+Costos!$B$14))+Costos!$B$12+Costos!$B$22</f>
        <v>2.0522260877154057</v>
      </c>
      <c r="S29" s="14">
        <f>((I29+(D29/Cotizacion!$G$12))*(1+Costos!$B$14))+Costos!$B$12+Costos!$B$22</f>
        <v>1.6755701777154055</v>
      </c>
      <c r="T29" s="14">
        <f>((J29+(D29/Cotizacion!$G$12))*(1+Costos!$B$14))+Costos!$B$12+Costos!$B$22</f>
        <v>1.6977264077154055</v>
      </c>
      <c r="U29" s="14">
        <v>0</v>
      </c>
      <c r="V29" s="14">
        <f>((N29+(D29/Cotizacion!$G$12))*(1+Costos!$B$14))+Costos!$B$12+Costos!$B$22</f>
        <v>1.7198826377154053</v>
      </c>
      <c r="W29" s="13">
        <f>((H29+(D29/Cotizacion!$G$12))*(1+Costos!$B$14))*(1+Aranceles!E26)+Costos!$B$22</f>
        <v>3.3541543162507708</v>
      </c>
      <c r="X29" s="14">
        <f>((I29+(D29/Cotizacion!$G$12))*(1+Costos!$B$14))*(1+Aranceles!E26)+Costos!$B$22</f>
        <v>2.7213723874507703</v>
      </c>
      <c r="Y29" s="14">
        <f>((J29+(D29/Cotizacion!$G$12))*(1+Costos!$B$14))*(1+Aranceles!E26)+Costos!$B$22</f>
        <v>2.7585948538507701</v>
      </c>
      <c r="Z29" s="14">
        <v>0</v>
      </c>
      <c r="AA29" s="15">
        <f>((N29+(D29/Cotizacion!$G$12))*(1+Costos!$B$14))*(1+Aranceles!E26)+Costos!$B$22</f>
        <v>2.7958173202507699</v>
      </c>
      <c r="AB29" s="13">
        <f>(O29+Costos!$B$29)</f>
        <v>2.5452719061943148</v>
      </c>
      <c r="AC29" s="14">
        <f>(P29+Costos!$B$29)</f>
        <v>2.4068689862868338</v>
      </c>
      <c r="AD29" s="15">
        <f>(Q29+Costos!$B$29)</f>
        <v>3.2561911362868337</v>
      </c>
      <c r="AE29" s="16">
        <f>(R29+Costos!$B$29)</f>
        <v>2.2726440877154057</v>
      </c>
      <c r="AF29" s="16">
        <f>(S29+Costos!$B$29)</f>
        <v>1.8959881777154055</v>
      </c>
      <c r="AG29" s="16">
        <f>(T29+Costos!$B$29)</f>
        <v>1.9181444077154055</v>
      </c>
      <c r="AH29" s="16">
        <v>0</v>
      </c>
      <c r="AI29" s="16">
        <f>(V29+Costos!$B$29)</f>
        <v>1.9403006377154053</v>
      </c>
      <c r="AJ29" s="13">
        <f>(W29+Costos!$B$29)</f>
        <v>3.5745723162507708</v>
      </c>
      <c r="AK29" s="14">
        <f>(X29+Costos!$B$29)</f>
        <v>2.9417903874507703</v>
      </c>
      <c r="AL29" s="14">
        <f>(Y29+Costos!$B$29)</f>
        <v>2.9790128538507701</v>
      </c>
      <c r="AM29" s="14">
        <v>0</v>
      </c>
      <c r="AN29" s="15">
        <f>(AA29+Costos!$B$29)</f>
        <v>3.0162353202507699</v>
      </c>
      <c r="AO29" s="17">
        <v>5478</v>
      </c>
      <c r="AP29" s="18">
        <v>7080.5</v>
      </c>
      <c r="AQ29" s="18">
        <v>3009</v>
      </c>
      <c r="AR29" s="18">
        <v>6014.75</v>
      </c>
      <c r="AS29" s="19">
        <v>4948.75</v>
      </c>
      <c r="AT29" s="24">
        <f>AO29/D29</f>
        <v>2.8741546444350372</v>
      </c>
      <c r="AU29" s="25">
        <f>AP29/D29</f>
        <v>3.7149419423005261</v>
      </c>
      <c r="AV29" s="25">
        <f>AQ29/D29</f>
        <v>1.5787388326223124</v>
      </c>
      <c r="AW29" s="25">
        <f>AR29/D29</f>
        <v>3.1557724803971596</v>
      </c>
      <c r="AX29" s="26">
        <f>AS29/D29</f>
        <v>2.5964718504286037</v>
      </c>
    </row>
    <row r="30" spans="1:50">
      <c r="A30" s="10">
        <v>2011</v>
      </c>
      <c r="B30" s="9" t="s">
        <v>14</v>
      </c>
      <c r="C30" s="11">
        <v>40848</v>
      </c>
      <c r="D30" s="32">
        <v>1919.4749999999999</v>
      </c>
      <c r="E30" s="24">
        <v>1.5652659999999998</v>
      </c>
      <c r="F30" s="25">
        <v>1.6964397000000002</v>
      </c>
      <c r="G30" s="25">
        <v>2.7877167000000007</v>
      </c>
      <c r="H30" s="25">
        <v>1.4770820000000002</v>
      </c>
      <c r="I30" s="25">
        <v>1.1023000000000001</v>
      </c>
      <c r="J30" s="25">
        <v>1.1243459999999998</v>
      </c>
      <c r="K30" s="30">
        <v>0</v>
      </c>
      <c r="L30" s="30">
        <v>0</v>
      </c>
      <c r="M30" s="30">
        <v>0</v>
      </c>
      <c r="N30" s="25">
        <v>1.1463919999999996</v>
      </c>
      <c r="O30" s="13">
        <f>((E30+(D30/Cotizacion!$G$12))*(1+Costos!$B$14)*(1+Aranceles!$D$6)+Costos!$B$22)</f>
        <v>2.4317325692082679</v>
      </c>
      <c r="P30" s="14">
        <f>((F30+(D30/Cotizacion!$G$12))*(1+Costos!$B$14)+Costos!$B$22)</f>
        <v>2.2321124346757104</v>
      </c>
      <c r="Q30" s="15">
        <f>((G30+(D30/Cotizacion!$G$12))*(1+Costos!$B$14)+Costos!$B$22)</f>
        <v>3.3288458196757107</v>
      </c>
      <c r="R30" s="14">
        <f>((H30+(D30/Cotizacion!$G$12))*(1+Costos!$B$14))+Costos!$B$12+Costos!$B$22</f>
        <v>2.0557379461757104</v>
      </c>
      <c r="S30" s="14">
        <f>((I30+(D30/Cotizacion!$G$12))*(1+Costos!$B$14))+Costos!$B$12+Costos!$B$22</f>
        <v>1.6790820361757104</v>
      </c>
      <c r="T30" s="14">
        <f>((J30+(D30/Cotizacion!$G$12))*(1+Costos!$B$14))+Costos!$B$12+Costos!$B$22</f>
        <v>1.7012382661757102</v>
      </c>
      <c r="U30" s="14">
        <v>0</v>
      </c>
      <c r="V30" s="14">
        <f>((N30+(D30/Cotizacion!$G$12))*(1+Costos!$B$14))+Costos!$B$12+Costos!$B$22</f>
        <v>1.7233944961757099</v>
      </c>
      <c r="W30" s="13">
        <f>((H30+(D30/Cotizacion!$G$12))*(1+Costos!$B$14))*(1+Aranceles!E27)+Costos!$B$22</f>
        <v>3.360054238464083</v>
      </c>
      <c r="X30" s="14">
        <f>((I30+(D30/Cotizacion!$G$12))*(1+Costos!$B$14))*(1+Aranceles!E27)+Costos!$B$22</f>
        <v>2.7272723096640825</v>
      </c>
      <c r="Y30" s="14">
        <f>((J30+(D30/Cotizacion!$G$12))*(1+Costos!$B$14))*(1+Aranceles!E27)+Costos!$B$22</f>
        <v>2.7644947760640823</v>
      </c>
      <c r="Z30" s="14">
        <v>0</v>
      </c>
      <c r="AA30" s="15">
        <f>((N30+(D30/Cotizacion!$G$12))*(1+Costos!$B$14))*(1+Aranceles!E27)+Costos!$B$22</f>
        <v>2.8017172424640817</v>
      </c>
      <c r="AB30" s="13">
        <f>(O30+Costos!$B$29)</f>
        <v>2.6521505692082679</v>
      </c>
      <c r="AC30" s="14">
        <f>(P30+Costos!$B$29)</f>
        <v>2.4525304346757104</v>
      </c>
      <c r="AD30" s="15">
        <f>(Q30+Costos!$B$29)</f>
        <v>3.5492638196757107</v>
      </c>
      <c r="AE30" s="16">
        <f>(R30+Costos!$B$29)</f>
        <v>2.2761559461757104</v>
      </c>
      <c r="AF30" s="16">
        <f>(S30+Costos!$B$29)</f>
        <v>1.8995000361757104</v>
      </c>
      <c r="AG30" s="16">
        <f>(T30+Costos!$B$29)</f>
        <v>1.9216562661757102</v>
      </c>
      <c r="AH30" s="16">
        <v>0</v>
      </c>
      <c r="AI30" s="16">
        <f>(V30+Costos!$B$29)</f>
        <v>1.9438124961757099</v>
      </c>
      <c r="AJ30" s="13">
        <f>(W30+Costos!$B$29)</f>
        <v>3.580472238464083</v>
      </c>
      <c r="AK30" s="14">
        <f>(X30+Costos!$B$29)</f>
        <v>2.9476903096640825</v>
      </c>
      <c r="AL30" s="14">
        <f>(Y30+Costos!$B$29)</f>
        <v>2.9849127760640823</v>
      </c>
      <c r="AM30" s="14">
        <v>0</v>
      </c>
      <c r="AN30" s="15">
        <f>(AA30+Costos!$B$29)</f>
        <v>3.0221352424640817</v>
      </c>
      <c r="AO30" s="17">
        <v>5477.8</v>
      </c>
      <c r="AP30" s="18">
        <v>7178</v>
      </c>
      <c r="AQ30" s="18">
        <v>2811.8</v>
      </c>
      <c r="AR30" s="18">
        <v>6131.4</v>
      </c>
      <c r="AS30" s="19">
        <v>4907.3999999999996</v>
      </c>
      <c r="AT30" s="24">
        <f>AO30/D30</f>
        <v>2.8538011695906436</v>
      </c>
      <c r="AU30" s="25">
        <f>AP30/D30</f>
        <v>3.7395642037536305</v>
      </c>
      <c r="AV30" s="25">
        <f>AQ30/D30</f>
        <v>1.4648797197150265</v>
      </c>
      <c r="AW30" s="25">
        <f>AR30/D30</f>
        <v>3.1943109443988589</v>
      </c>
      <c r="AX30" s="26">
        <f>AS30/D30</f>
        <v>2.5566365803149296</v>
      </c>
    </row>
    <row r="31" spans="1:50">
      <c r="A31" s="10">
        <v>2011</v>
      </c>
      <c r="B31" s="9" t="s">
        <v>15</v>
      </c>
      <c r="C31" s="11">
        <v>40878</v>
      </c>
      <c r="D31" s="32">
        <v>1933.3512903225801</v>
      </c>
      <c r="E31" s="24">
        <v>1.6639480952380949</v>
      </c>
      <c r="F31" s="25">
        <v>1.7416339999999995</v>
      </c>
      <c r="G31" s="25">
        <v>3.2565091428571429</v>
      </c>
      <c r="H31" s="25">
        <v>1.4844306666666665</v>
      </c>
      <c r="I31" s="25">
        <v>1.1023000000000001</v>
      </c>
      <c r="J31" s="25">
        <v>1.1243459999999998</v>
      </c>
      <c r="K31" s="30">
        <v>0</v>
      </c>
      <c r="L31" s="30">
        <v>0</v>
      </c>
      <c r="M31" s="30">
        <v>0</v>
      </c>
      <c r="N31" s="25">
        <v>1.1463919999999996</v>
      </c>
      <c r="O31" s="13">
        <f>((E31+(D31/Cotizacion!$G$12))*(1+Costos!$B$14)*(1+Aranceles!$D$6)+Costos!$B$22)</f>
        <v>2.5509562538363393</v>
      </c>
      <c r="P31" s="14">
        <f>((F31+(D31/Cotizacion!$G$12))*(1+Costos!$B$14)+Costos!$B$22)</f>
        <v>2.2811362389338989</v>
      </c>
      <c r="Q31" s="15">
        <f>((G31+(D31/Cotizacion!$G$12))*(1+Costos!$B$14)+Costos!$B$22)</f>
        <v>3.8035857575053278</v>
      </c>
      <c r="R31" s="14">
        <f>((H31+(D31/Cotizacion!$G$12))*(1+Costos!$B$14))+Costos!$B$12+Costos!$B$22</f>
        <v>2.0667268889338994</v>
      </c>
      <c r="S31" s="14">
        <f>((I31+(D31/Cotizacion!$G$12))*(1+Costos!$B$14))+Costos!$B$12+Costos!$B$22</f>
        <v>1.6826855689338998</v>
      </c>
      <c r="T31" s="14">
        <f>((J31+(D31/Cotizacion!$G$12))*(1+Costos!$B$14))+Costos!$B$12+Costos!$B$22</f>
        <v>1.7048417989338995</v>
      </c>
      <c r="U31" s="14">
        <v>0</v>
      </c>
      <c r="V31" s="14">
        <f>((N31+(D31/Cotizacion!$G$12))*(1+Costos!$B$14))+Costos!$B$12+Costos!$B$22</f>
        <v>1.7269980289338993</v>
      </c>
      <c r="W31" s="13">
        <f>((H31+(D31/Cotizacion!$G$12))*(1+Costos!$B$14))*(1+Aranceles!E28)+Costos!$B$22</f>
        <v>3.3785156622978403</v>
      </c>
      <c r="X31" s="14">
        <f>((I31+(D31/Cotizacion!$G$12))*(1+Costos!$B$14))*(1+Aranceles!E28)+Costos!$B$22</f>
        <v>2.7333262446978406</v>
      </c>
      <c r="Y31" s="14">
        <f>((J31+(D31/Cotizacion!$G$12))*(1+Costos!$B$14))*(1+Aranceles!E28)+Costos!$B$22</f>
        <v>2.7705487110978404</v>
      </c>
      <c r="Z31" s="14">
        <v>0</v>
      </c>
      <c r="AA31" s="15">
        <f>((N31+(D31/Cotizacion!$G$12))*(1+Costos!$B$14))*(1+Aranceles!E28)+Costos!$B$22</f>
        <v>2.8077711774978398</v>
      </c>
      <c r="AB31" s="13">
        <f>(O31+Costos!$B$29)</f>
        <v>2.7713742538363393</v>
      </c>
      <c r="AC31" s="14">
        <f>(P31+Costos!$B$29)</f>
        <v>2.5015542389338989</v>
      </c>
      <c r="AD31" s="15">
        <f>(Q31+Costos!$B$29)</f>
        <v>4.0240037575053282</v>
      </c>
      <c r="AE31" s="16">
        <f>(R31+Costos!$B$29)</f>
        <v>2.2871448889338994</v>
      </c>
      <c r="AF31" s="16">
        <f>(S31+Costos!$B$29)</f>
        <v>1.9031035689338998</v>
      </c>
      <c r="AG31" s="16">
        <f>(T31+Costos!$B$29)</f>
        <v>1.9252597989338995</v>
      </c>
      <c r="AH31" s="16">
        <v>0</v>
      </c>
      <c r="AI31" s="16">
        <f>(V31+Costos!$B$29)</f>
        <v>1.9474160289338993</v>
      </c>
      <c r="AJ31" s="13">
        <f>(W31+Costos!$B$29)</f>
        <v>3.5989336622978403</v>
      </c>
      <c r="AK31" s="14">
        <f>(X31+Costos!$B$29)</f>
        <v>2.9537442446978406</v>
      </c>
      <c r="AL31" s="14">
        <f>(Y31+Costos!$B$29)</f>
        <v>2.9909667110978404</v>
      </c>
      <c r="AM31" s="14">
        <v>0</v>
      </c>
      <c r="AN31" s="15">
        <f>(AA31+Costos!$B$29)</f>
        <v>3.0281891774978398</v>
      </c>
      <c r="AO31" s="17">
        <v>5617</v>
      </c>
      <c r="AP31" s="18">
        <v>7231.5</v>
      </c>
      <c r="AQ31" s="18">
        <v>2783</v>
      </c>
      <c r="AR31" s="18">
        <v>6098.25</v>
      </c>
      <c r="AS31" s="19">
        <v>4829.75</v>
      </c>
      <c r="AT31" s="24">
        <f>AO31/D31</f>
        <v>2.9053178427096933</v>
      </c>
      <c r="AU31" s="25">
        <f>AP31/D31</f>
        <v>3.740396293315853</v>
      </c>
      <c r="AV31" s="25">
        <f>AQ31/D31</f>
        <v>1.4394693886881031</v>
      </c>
      <c r="AW31" s="25">
        <f>AR31/D31</f>
        <v>3.1542379445085253</v>
      </c>
      <c r="AX31" s="26">
        <f>AS31/D31</f>
        <v>2.4981233489099415</v>
      </c>
    </row>
    <row r="32" spans="1:50">
      <c r="A32" s="10">
        <v>2012</v>
      </c>
      <c r="B32" s="9" t="s">
        <v>4</v>
      </c>
      <c r="C32" s="11">
        <v>40909</v>
      </c>
      <c r="D32" s="32">
        <v>1853.2822580645166</v>
      </c>
      <c r="E32" s="25">
        <v>1.6754959999999999</v>
      </c>
      <c r="F32" s="25">
        <v>1.8791590476190476</v>
      </c>
      <c r="G32" s="25">
        <v>3.9441343809523812</v>
      </c>
      <c r="H32" s="25">
        <v>1.5138253333333329</v>
      </c>
      <c r="I32" s="25">
        <v>1.1023000000000001</v>
      </c>
      <c r="J32" s="25">
        <v>1.1243459999999998</v>
      </c>
      <c r="K32" s="30">
        <v>0</v>
      </c>
      <c r="L32" s="30">
        <v>0</v>
      </c>
      <c r="M32" s="30">
        <v>0</v>
      </c>
      <c r="N32" s="25">
        <v>1.1463919999999996</v>
      </c>
      <c r="O32" s="13">
        <f>((E32+(D32/Cotizacion!$G$12))*(1+Costos!$B$14)*(1+Aranceles!$D$6)+Costos!$B$22)</f>
        <v>2.5402987811027415</v>
      </c>
      <c r="P32" s="14">
        <f>((F32+(D32/Cotizacion!$G$12))*(1+Costos!$B$14)+Costos!$B$22)</f>
        <v>2.3985557910108479</v>
      </c>
      <c r="Q32" s="15">
        <f>((G32+(D32/Cotizacion!$G$12))*(1+Costos!$B$14)+Costos!$B$22)</f>
        <v>4.4738560010108479</v>
      </c>
      <c r="R32" s="14">
        <f>((H32+(D32/Cotizacion!$G$12))*(1+Costos!$B$14))+Costos!$B$12+Costos!$B$22</f>
        <v>2.0754754081537046</v>
      </c>
      <c r="S32" s="14">
        <f>((I32+(D32/Cotizacion!$G$12))*(1+Costos!$B$14))+Costos!$B$12+Costos!$B$22</f>
        <v>1.661892448153705</v>
      </c>
      <c r="T32" s="14">
        <f>((J32+(D32/Cotizacion!$G$12))*(1+Costos!$B$14))+Costos!$B$12+Costos!$B$22</f>
        <v>1.6840486781537047</v>
      </c>
      <c r="U32" s="14">
        <v>0</v>
      </c>
      <c r="V32" s="14">
        <f>((N32+(D32/Cotizacion!$G$12))*(1+Costos!$B$14))+Costos!$B$12+Costos!$B$22</f>
        <v>1.7062049081537045</v>
      </c>
      <c r="W32" s="13">
        <f>((H32+(D32/Cotizacion!$G$12))*(1+Costos!$B$14))*(1+Aranceles!G17)+Costos!$B$22</f>
        <v>3.3932131745871126</v>
      </c>
      <c r="X32" s="14">
        <f>((I32+(D32/Cotizacion!$G$12))*(1+Costos!$B$14))*(1+Aranceles!G17)+Costos!$B$22</f>
        <v>2.6983938017871134</v>
      </c>
      <c r="Y32" s="14">
        <f>((J32+(D32/Cotizacion!$G$12))*(1+Costos!$B$14))*(1+Aranceles!G17)+Costos!$B$22</f>
        <v>2.7356162681871128</v>
      </c>
      <c r="Z32" s="14">
        <v>0</v>
      </c>
      <c r="AA32" s="15">
        <f>((N32+(D32/Cotizacion!$G$12))*(1+Costos!$B$14))*(1+Aranceles!G17)+Costos!$B$22</f>
        <v>2.7728387345871126</v>
      </c>
      <c r="AB32" s="13">
        <f>(O32+Costos!$B$29)</f>
        <v>2.7607167811027415</v>
      </c>
      <c r="AC32" s="14">
        <f>(P32+Costos!$B$29)</f>
        <v>2.6189737910108479</v>
      </c>
      <c r="AD32" s="15">
        <f>(Q32+Costos!$B$29)</f>
        <v>4.6942740010108484</v>
      </c>
      <c r="AE32" s="16">
        <f>(R32+Costos!$B$29)</f>
        <v>2.2958934081537046</v>
      </c>
      <c r="AF32" s="16">
        <f>(S32+Costos!$B$29)</f>
        <v>1.882310448153705</v>
      </c>
      <c r="AG32" s="16">
        <f>(T32+Costos!$B$29)</f>
        <v>1.9044666781537047</v>
      </c>
      <c r="AH32" s="16">
        <v>0</v>
      </c>
      <c r="AI32" s="16">
        <f>(V32+Costos!$B$29)</f>
        <v>1.9266229081537045</v>
      </c>
      <c r="AJ32" s="13">
        <f>(W32+Costos!$B$29)</f>
        <v>3.6136311745871126</v>
      </c>
      <c r="AK32" s="14">
        <f>(X32+Costos!$B$29)</f>
        <v>2.9188118017871134</v>
      </c>
      <c r="AL32" s="14">
        <f>(Y32+Costos!$B$29)</f>
        <v>2.9560342681871128</v>
      </c>
      <c r="AM32" s="14">
        <v>0</v>
      </c>
      <c r="AN32" s="15">
        <f>(AA32+Costos!$B$29)</f>
        <v>2.9932567345871126</v>
      </c>
      <c r="AO32" s="17">
        <v>5551.5</v>
      </c>
      <c r="AP32" s="18">
        <v>7230.5</v>
      </c>
      <c r="AQ32" s="18">
        <v>2746.25</v>
      </c>
      <c r="AR32" s="18">
        <v>6052</v>
      </c>
      <c r="AS32" s="19">
        <v>4824.5</v>
      </c>
      <c r="AT32" s="24">
        <f>AO32/D32</f>
        <v>2.9954962207417521</v>
      </c>
      <c r="AU32" s="25">
        <f>AP32/D32</f>
        <v>3.901456439534043</v>
      </c>
      <c r="AV32" s="25">
        <f>AQ32/D32</f>
        <v>1.481830405514192</v>
      </c>
      <c r="AW32" s="25">
        <f>AR32/D32</f>
        <v>3.2655576200899006</v>
      </c>
      <c r="AX32" s="26">
        <f>AS32/D32</f>
        <v>2.6032192230871987</v>
      </c>
    </row>
    <row r="33" spans="1:50">
      <c r="A33" s="10">
        <v>2012</v>
      </c>
      <c r="B33" s="9" t="s">
        <v>5</v>
      </c>
      <c r="C33" s="11">
        <v>40940</v>
      </c>
      <c r="D33" s="32">
        <v>1782.7548275862066</v>
      </c>
      <c r="E33" s="25">
        <v>1.8287681904761905</v>
      </c>
      <c r="F33" s="25">
        <v>1.9652434285714293</v>
      </c>
      <c r="G33" s="25">
        <v>4.0029237142857124</v>
      </c>
      <c r="H33" s="25">
        <v>1.5337717142857139</v>
      </c>
      <c r="I33" s="25">
        <v>1.1159475238095238</v>
      </c>
      <c r="J33" s="25">
        <v>1.1379935238095233</v>
      </c>
      <c r="K33" s="30">
        <v>0</v>
      </c>
      <c r="L33" s="30">
        <v>0</v>
      </c>
      <c r="M33" s="30">
        <v>0</v>
      </c>
      <c r="N33" s="25">
        <v>1.1600395238095236</v>
      </c>
      <c r="O33" s="13">
        <f>((E33+(D33/Cotizacion!$G$12))*(1+Costos!$B$14)*(1+Aranceles!$D$6)+Costos!$B$22)</f>
        <v>2.6977377957336284</v>
      </c>
      <c r="P33" s="14">
        <f>((F33+(D33/Cotizacion!$G$12))*(1+Costos!$B$14)+Costos!$B$22)</f>
        <v>2.4667553309143218</v>
      </c>
      <c r="Q33" s="15">
        <f>((G33+(D33/Cotizacion!$G$12))*(1+Costos!$B$14)+Costos!$B$22)</f>
        <v>4.5146240180571757</v>
      </c>
      <c r="R33" s="14">
        <f>((H33+(D33/Cotizacion!$G$12))*(1+Costos!$B$14))+Costos!$B$12+Costos!$B$22</f>
        <v>2.0772062580571777</v>
      </c>
      <c r="S33" s="14">
        <f>((I33+(D33/Cotizacion!$G$12))*(1+Costos!$B$14))+Costos!$B$12+Costos!$B$22</f>
        <v>1.6572929466286068</v>
      </c>
      <c r="T33" s="14">
        <f>((J33+(D33/Cotizacion!$G$12))*(1+Costos!$B$14))+Costos!$B$12+Costos!$B$22</f>
        <v>1.6794491766286064</v>
      </c>
      <c r="U33" s="14">
        <v>0</v>
      </c>
      <c r="V33" s="14">
        <f>((N33+(D33/Cotizacion!$G$12))*(1+Costos!$B$14))+Costos!$B$12+Costos!$B$22</f>
        <v>1.7016054066286064</v>
      </c>
      <c r="W33" s="13">
        <f>((H33+(D33/Cotizacion!$G$12))*(1+Costos!$B$14))*(1+Aranceles!G18)+Costos!$B$22</f>
        <v>3.3961210024249477</v>
      </c>
      <c r="X33" s="14">
        <f>((I33+(D33/Cotizacion!$G$12))*(1+Costos!$B$14))*(1+Aranceles!G18)+Costos!$B$22</f>
        <v>2.6906666392249483</v>
      </c>
      <c r="Y33" s="14">
        <f>((J33+(D33/Cotizacion!$G$12))*(1+Costos!$B$14))*(1+Aranceles!G18)+Costos!$B$22</f>
        <v>2.7278891056249477</v>
      </c>
      <c r="Z33" s="14">
        <v>0</v>
      </c>
      <c r="AA33" s="15">
        <f>((N33+(D33/Cotizacion!$G$12))*(1+Costos!$B$14))*(1+Aranceles!G18)+Costos!$B$22</f>
        <v>2.765111572024948</v>
      </c>
      <c r="AB33" s="13">
        <f>(O33+Costos!$B$29)</f>
        <v>2.9181557957336284</v>
      </c>
      <c r="AC33" s="14">
        <f>(P33+Costos!$B$29)</f>
        <v>2.6871733309143218</v>
      </c>
      <c r="AD33" s="15">
        <f>(Q33+Costos!$B$29)</f>
        <v>4.7350420180571753</v>
      </c>
      <c r="AE33" s="16">
        <f>(R33+Costos!$B$29)</f>
        <v>2.2976242580571777</v>
      </c>
      <c r="AF33" s="16">
        <f>(S33+Costos!$B$29)</f>
        <v>1.8777109466286068</v>
      </c>
      <c r="AG33" s="16">
        <f>(T33+Costos!$B$29)</f>
        <v>1.8998671766286064</v>
      </c>
      <c r="AH33" s="16">
        <v>0</v>
      </c>
      <c r="AI33" s="16">
        <f>(V33+Costos!$B$29)</f>
        <v>1.9220234066286064</v>
      </c>
      <c r="AJ33" s="13">
        <f>(W33+Costos!$B$29)</f>
        <v>3.6165390024249477</v>
      </c>
      <c r="AK33" s="14">
        <f>(X33+Costos!$B$29)</f>
        <v>2.9110846392249483</v>
      </c>
      <c r="AL33" s="14">
        <f>(Y33+Costos!$B$29)</f>
        <v>2.9483071056249477</v>
      </c>
      <c r="AM33" s="14">
        <v>0</v>
      </c>
      <c r="AN33" s="15">
        <f>(AA33+Costos!$B$29)</f>
        <v>2.985529572024948</v>
      </c>
      <c r="AO33" s="17">
        <v>5173</v>
      </c>
      <c r="AP33" s="18">
        <v>7045.8</v>
      </c>
      <c r="AQ33" s="18">
        <v>2728.6</v>
      </c>
      <c r="AR33" s="18">
        <v>5916.6</v>
      </c>
      <c r="AS33" s="19">
        <v>4707.8</v>
      </c>
      <c r="AT33" s="24">
        <f>AO33/D33</f>
        <v>2.901688959106103</v>
      </c>
      <c r="AU33" s="25">
        <f>AP33/D33</f>
        <v>3.9521979640575644</v>
      </c>
      <c r="AV33" s="25">
        <f>AQ33/D33</f>
        <v>1.5305525795122583</v>
      </c>
      <c r="AW33" s="25">
        <f>AR33/D33</f>
        <v>3.3187962295471043</v>
      </c>
      <c r="AX33" s="26">
        <f>AS33/D33</f>
        <v>2.6407444967484461</v>
      </c>
    </row>
    <row r="34" spans="1:50">
      <c r="A34" s="10">
        <v>2012</v>
      </c>
      <c r="B34" s="9" t="s">
        <v>6</v>
      </c>
      <c r="C34" s="11">
        <v>40969</v>
      </c>
      <c r="D34" s="32">
        <v>1766.3316129032257</v>
      </c>
      <c r="E34" s="30">
        <v>1.9788909523809519</v>
      </c>
      <c r="F34" s="30">
        <v>2.1185156190476193</v>
      </c>
      <c r="G34" s="30">
        <v>4.0848088571428578</v>
      </c>
      <c r="H34" s="30">
        <v>1.5652660000000007</v>
      </c>
      <c r="I34" s="30">
        <v>1.14534219047619</v>
      </c>
      <c r="J34" s="30">
        <v>1.1673881904761905</v>
      </c>
      <c r="K34" s="30">
        <v>0</v>
      </c>
      <c r="L34" s="30">
        <v>0</v>
      </c>
      <c r="M34" s="30">
        <v>0</v>
      </c>
      <c r="N34" s="30">
        <v>1.1894341904761903</v>
      </c>
      <c r="O34" s="13">
        <f>((E34+(D34/Cotizacion!$G$12))*(1+Costos!$B$14)*(1+Aranceles!$D$6)+Costos!$B$22)</f>
        <v>2.8678035772786279</v>
      </c>
      <c r="P34" s="14">
        <f>((F34+(D34/Cotizacion!$G$12))*(1+Costos!$B$14)+Costos!$B$22)</f>
        <v>2.6165289389949868</v>
      </c>
      <c r="Q34" s="15">
        <f>((G34+(D34/Cotizacion!$G$12))*(1+Costos!$B$14)+Costos!$B$22)</f>
        <v>4.592653643280701</v>
      </c>
      <c r="R34" s="14">
        <f>((H34+(D34/Cotizacion!$G$12))*(1+Costos!$B$14))+Costos!$B$12+Costos!$B$22</f>
        <v>2.1045930718521304</v>
      </c>
      <c r="S34" s="14">
        <f>((I34+(D34/Cotizacion!$G$12))*(1+Costos!$B$14))+Costos!$B$12+Costos!$B$22</f>
        <v>1.6825696432807005</v>
      </c>
      <c r="T34" s="14">
        <f>((J34+(D34/Cotizacion!$G$12))*(1+Costos!$B$14))+Costos!$B$12+Costos!$B$22</f>
        <v>1.7047258732807009</v>
      </c>
      <c r="U34" s="14">
        <v>0</v>
      </c>
      <c r="V34" s="14">
        <f>((N34+(D34/Cotizacion!$G$12))*(1+Costos!$B$14))+Costos!$B$12+Costos!$B$22</f>
        <v>1.7268821032807007</v>
      </c>
      <c r="W34" s="13">
        <f>((H34+(D34/Cotizacion!$G$12))*(1+Costos!$B$14))*(1+Aranceles!G19)+Costos!$B$22</f>
        <v>3.4421308496004683</v>
      </c>
      <c r="X34" s="14">
        <f>((I34+(D34/Cotizacion!$G$12))*(1+Costos!$B$14))*(1+Aranceles!G19)+Costos!$B$22</f>
        <v>2.7331314896004657</v>
      </c>
      <c r="Y34" s="14">
        <f>((J34+(D34/Cotizacion!$G$12))*(1+Costos!$B$14))*(1+Aranceles!G19)+Costos!$B$22</f>
        <v>2.7703539560004664</v>
      </c>
      <c r="Z34" s="14">
        <v>0</v>
      </c>
      <c r="AA34" s="15">
        <f>((N34+(D34/Cotizacion!$G$12))*(1+Costos!$B$14))*(1+Aranceles!G19)+Costos!$B$22</f>
        <v>2.8075764224004662</v>
      </c>
      <c r="AB34" s="13">
        <f>(O34+Costos!$B$29)</f>
        <v>3.0882215772786279</v>
      </c>
      <c r="AC34" s="14">
        <f>(P34+Costos!$B$29)</f>
        <v>2.8369469389949868</v>
      </c>
      <c r="AD34" s="15">
        <f>(Q34+Costos!$B$29)</f>
        <v>4.8130716432807006</v>
      </c>
      <c r="AE34" s="16">
        <f>(R34+Costos!$B$29)</f>
        <v>2.3250110718521304</v>
      </c>
      <c r="AF34" s="16">
        <f>(S34+Costos!$B$29)</f>
        <v>1.9029876432807005</v>
      </c>
      <c r="AG34" s="16">
        <f>(T34+Costos!$B$29)</f>
        <v>1.9251438732807009</v>
      </c>
      <c r="AH34" s="16">
        <v>0</v>
      </c>
      <c r="AI34" s="16">
        <f>(V34+Costos!$B$29)</f>
        <v>1.9473001032807007</v>
      </c>
      <c r="AJ34" s="13">
        <f>(W34+Costos!$B$29)</f>
        <v>3.6625488496004683</v>
      </c>
      <c r="AK34" s="14">
        <f>(X34+Costos!$B$29)</f>
        <v>2.9535494896004657</v>
      </c>
      <c r="AL34" s="14">
        <f>(Y34+Costos!$B$29)</f>
        <v>2.9907719560004664</v>
      </c>
      <c r="AM34" s="14">
        <v>0</v>
      </c>
      <c r="AN34" s="15">
        <f>(AA34+Costos!$B$29)</f>
        <v>3.0279944224004662</v>
      </c>
      <c r="AO34" s="17">
        <v>4913.75</v>
      </c>
      <c r="AP34" s="20">
        <v>6998.75</v>
      </c>
      <c r="AQ34" s="20">
        <v>2714.25</v>
      </c>
      <c r="AR34" s="20">
        <v>5925.25</v>
      </c>
      <c r="AS34" s="20">
        <v>4568.25</v>
      </c>
      <c r="AT34" s="24">
        <f>AO34/D34</f>
        <v>2.7818955195641486</v>
      </c>
      <c r="AU34" s="25">
        <f>AP34/D34</f>
        <v>3.9623080676773514</v>
      </c>
      <c r="AV34" s="25">
        <f>AQ34/D34</f>
        <v>1.5366593566984463</v>
      </c>
      <c r="AW34" s="25">
        <f>AR34/D34</f>
        <v>3.3545512953034793</v>
      </c>
      <c r="AX34" s="26">
        <f>AS34/D34</f>
        <v>2.5862923850926323</v>
      </c>
    </row>
    <row r="35" spans="1:50">
      <c r="A35" s="10">
        <v>2012</v>
      </c>
      <c r="B35" s="9" t="s">
        <v>7</v>
      </c>
      <c r="C35" s="11">
        <v>41000</v>
      </c>
      <c r="D35" s="32">
        <v>1774.2489999999993</v>
      </c>
      <c r="E35" s="30">
        <v>1.8088743000000005</v>
      </c>
      <c r="F35" s="30">
        <v>2.1362574000000008</v>
      </c>
      <c r="G35" s="30">
        <v>4.1060675</v>
      </c>
      <c r="H35" s="30">
        <v>1.5652660000000007</v>
      </c>
      <c r="I35" s="30">
        <v>1.1541080999999995</v>
      </c>
      <c r="J35" s="30">
        <v>1.1761540999999998</v>
      </c>
      <c r="K35" s="30">
        <v>0</v>
      </c>
      <c r="L35" s="30">
        <v>0</v>
      </c>
      <c r="M35" s="30">
        <v>0</v>
      </c>
      <c r="N35" s="30">
        <v>1.1959954999999998</v>
      </c>
      <c r="O35" s="13">
        <f>((E35+(D35/Cotizacion!$G$12))*(1+Costos!$B$14)*(1+Aranceles!$D$6)+Costos!$B$22)</f>
        <v>2.6719832000769506</v>
      </c>
      <c r="P35" s="14">
        <f>((F35+(D35/Cotizacion!$G$12))*(1+Costos!$B$14)+Costos!$B$22)</f>
        <v>2.6364154944935403</v>
      </c>
      <c r="Q35" s="15">
        <f>((G35+(D35/Cotizacion!$G$12))*(1+Costos!$B$14)+Costos!$B$22)</f>
        <v>4.6160746449935397</v>
      </c>
      <c r="R35" s="14">
        <f>((H35+(D35/Cotizacion!$G$12))*(1+Costos!$B$14))+Costos!$B$12+Costos!$B$22</f>
        <v>2.1066491374935405</v>
      </c>
      <c r="S35" s="14">
        <f>((I35+(D35/Cotizacion!$G$12))*(1+Costos!$B$14))+Costos!$B$12+Costos!$B$22</f>
        <v>1.6934354479935392</v>
      </c>
      <c r="T35" s="14">
        <f>((J35+(D35/Cotizacion!$G$12))*(1+Costos!$B$14))+Costos!$B$12+Costos!$B$22</f>
        <v>1.7155916779935396</v>
      </c>
      <c r="U35" s="14">
        <v>0</v>
      </c>
      <c r="V35" s="14">
        <f>((N35+(D35/Cotizacion!$G$12))*(1+Costos!$B$14))+Costos!$B$12+Costos!$B$22</f>
        <v>1.7355322849935393</v>
      </c>
      <c r="W35" s="13">
        <f>((H35+(D35/Cotizacion!$G$12))*(1+Costos!$B$14))*(1+Aranceles!G20)+Costos!$B$22</f>
        <v>3.648969731405169</v>
      </c>
      <c r="X35" s="14">
        <f>((I35+(D35/Cotizacion!$G$12))*(1+Costos!$B$14))*(1+Aranceles!G20)+Costos!$B$22</f>
        <v>2.9134493640951664</v>
      </c>
      <c r="Y35" s="14">
        <f>((J35+(D35/Cotizacion!$G$12))*(1+Costos!$B$14))*(1+Aranceles!G20)+Costos!$B$22</f>
        <v>2.9528874534951672</v>
      </c>
      <c r="Z35" s="14">
        <v>0</v>
      </c>
      <c r="AA35" s="15">
        <f>((N35+(D35/Cotizacion!$G$12))*(1+Costos!$B$14))*(1+Aranceles!G20)+Costos!$B$22</f>
        <v>2.9883817339551664</v>
      </c>
      <c r="AB35" s="13">
        <f>(O35+Costos!$B$29)</f>
        <v>2.8924012000769506</v>
      </c>
      <c r="AC35" s="14">
        <f>(P35+Costos!$B$29)</f>
        <v>2.8568334944935403</v>
      </c>
      <c r="AD35" s="15">
        <f>(Q35+Costos!$B$29)</f>
        <v>4.8364926449935393</v>
      </c>
      <c r="AE35" s="16">
        <f>(R35+Costos!$B$29)</f>
        <v>2.3270671374935405</v>
      </c>
      <c r="AF35" s="16">
        <f>(S35+Costos!$B$29)</f>
        <v>1.9138534479935392</v>
      </c>
      <c r="AG35" s="16">
        <f>(T35+Costos!$B$29)</f>
        <v>1.9360096779935396</v>
      </c>
      <c r="AH35" s="16">
        <v>0</v>
      </c>
      <c r="AI35" s="16">
        <f>(V35+Costos!$B$29)</f>
        <v>1.9559502849935393</v>
      </c>
      <c r="AJ35" s="13">
        <f>(W35+Costos!$B$29)</f>
        <v>3.869387731405169</v>
      </c>
      <c r="AK35" s="14">
        <f>(X35+Costos!$B$29)</f>
        <v>3.1338673640951664</v>
      </c>
      <c r="AL35" s="14">
        <f>(Y35+Costos!$B$29)</f>
        <v>3.1733054534951672</v>
      </c>
      <c r="AM35" s="14">
        <v>0</v>
      </c>
      <c r="AN35" s="15">
        <f>(AA35+Costos!$B$29)</f>
        <v>3.2087997339551664</v>
      </c>
      <c r="AO35" s="17">
        <v>4580.5</v>
      </c>
      <c r="AP35" s="20">
        <v>6898.25</v>
      </c>
      <c r="AQ35" s="20">
        <v>2724.5</v>
      </c>
      <c r="AR35" s="20">
        <v>5807.75</v>
      </c>
      <c r="AS35" s="20">
        <v>4478.5</v>
      </c>
      <c r="AT35" s="24">
        <f>AO35/D35</f>
        <v>2.5816556751617172</v>
      </c>
      <c r="AU35" s="25">
        <f>AP35/D35</f>
        <v>3.8879830283122621</v>
      </c>
      <c r="AV35" s="25">
        <f>AQ35/D35</f>
        <v>1.5355792788949021</v>
      </c>
      <c r="AW35" s="25">
        <f>AR35/D35</f>
        <v>3.2733567836307094</v>
      </c>
      <c r="AX35" s="26">
        <f>AS35/D35</f>
        <v>2.5241665628668817</v>
      </c>
    </row>
    <row r="36" spans="1:50">
      <c r="A36" s="10">
        <v>2012</v>
      </c>
      <c r="B36" s="9" t="s">
        <v>8</v>
      </c>
      <c r="C36" s="11">
        <v>41030</v>
      </c>
      <c r="D36" s="32">
        <v>1793.2767741935484</v>
      </c>
      <c r="E36" s="25">
        <v>1.9019685454545456</v>
      </c>
      <c r="F36" s="30">
        <v>2.2587129090909084</v>
      </c>
      <c r="G36" s="30">
        <v>3.9903260000000005</v>
      </c>
      <c r="H36" s="30">
        <v>1.5652660000000009</v>
      </c>
      <c r="I36" s="30">
        <v>1.1684379999999999</v>
      </c>
      <c r="J36" s="30">
        <v>1.1904839999999997</v>
      </c>
      <c r="K36" s="30">
        <v>0</v>
      </c>
      <c r="L36" s="30">
        <v>0</v>
      </c>
      <c r="M36" s="30">
        <v>0</v>
      </c>
      <c r="N36" s="30">
        <v>1.2125300000000003</v>
      </c>
      <c r="O36" s="13">
        <f>((E36+(D36/Cotizacion!$G$12))*(1+Costos!$B$14)*(1+Aranceles!$D$6)+Costos!$B$22)</f>
        <v>2.786244404026009</v>
      </c>
      <c r="P36" s="14">
        <f>((F36+(D36/Cotizacion!$G$12))*(1+Costos!$B$14)+Costos!$B$22)</f>
        <v>2.7644246023352039</v>
      </c>
      <c r="Q36" s="15">
        <f>((G36+(D36/Cotizacion!$G$12))*(1+Costos!$B$14)+Costos!$B$22)</f>
        <v>4.5046957586988414</v>
      </c>
      <c r="R36" s="14">
        <f>((H36+(D36/Cotizacion!$G$12))*(1+Costos!$B$14))+Costos!$B$12+Costos!$B$22</f>
        <v>2.1115904586988417</v>
      </c>
      <c r="S36" s="14">
        <f>((I36+(D36/Cotizacion!$G$12))*(1+Costos!$B$14))+Costos!$B$12+Costos!$B$22</f>
        <v>1.712778318698841</v>
      </c>
      <c r="T36" s="14">
        <f>((J36+(D36/Cotizacion!$G$12))*(1+Costos!$B$14))+Costos!$B$12+Costos!$B$22</f>
        <v>1.7349345486988408</v>
      </c>
      <c r="U36" s="14">
        <v>0</v>
      </c>
      <c r="V36" s="14">
        <f>((N36+(D36/Cotizacion!$G$12))*(1+Costos!$B$14))+Costos!$B$12+Costos!$B$22</f>
        <v>1.7570907786988414</v>
      </c>
      <c r="W36" s="13">
        <f>((H36+(D36/Cotizacion!$G$12))*(1+Costos!$B$14))*(1+Aranceles!G21)+Costos!$B$22</f>
        <v>3.6577652831506047</v>
      </c>
      <c r="X36" s="14">
        <f>((I36+(D36/Cotizacion!$G$12))*(1+Costos!$B$14))*(1+Aranceles!G21)+Costos!$B$22</f>
        <v>2.9478796739506037</v>
      </c>
      <c r="Y36" s="14">
        <f>((J36+(D36/Cotizacion!$G$12))*(1+Costos!$B$14))*(1+Aranceles!G21)+Costos!$B$22</f>
        <v>2.9873177633506032</v>
      </c>
      <c r="Z36" s="14">
        <v>0</v>
      </c>
      <c r="AA36" s="15">
        <f>((N36+(D36/Cotizacion!$G$12))*(1+Costos!$B$14))*(1+Aranceles!G21)+Costos!$B$22</f>
        <v>3.0267558527506044</v>
      </c>
      <c r="AB36" s="13">
        <f>(O36+Costos!$B$29)</f>
        <v>3.006662404026009</v>
      </c>
      <c r="AC36" s="14">
        <f>(P36+Costos!$B$29)</f>
        <v>2.9848426023352039</v>
      </c>
      <c r="AD36" s="15">
        <f>(Q36+Costos!$B$29)</f>
        <v>4.725113758698841</v>
      </c>
      <c r="AE36" s="16">
        <f>(R36+Costos!$B$29)</f>
        <v>2.3320084586988417</v>
      </c>
      <c r="AF36" s="16">
        <f>(S36+Costos!$B$29)</f>
        <v>1.933196318698841</v>
      </c>
      <c r="AG36" s="16">
        <f>(T36+Costos!$B$29)</f>
        <v>1.9553525486988408</v>
      </c>
      <c r="AH36" s="16">
        <v>0</v>
      </c>
      <c r="AI36" s="16">
        <f>(V36+Costos!$B$29)</f>
        <v>1.9775087786988415</v>
      </c>
      <c r="AJ36" s="13">
        <f>(W36+Costos!$B$29)</f>
        <v>3.8781832831506047</v>
      </c>
      <c r="AK36" s="14">
        <f>(X36+Costos!$B$29)</f>
        <v>3.1682976739506037</v>
      </c>
      <c r="AL36" s="14">
        <f>(Y36+Costos!$B$29)</f>
        <v>3.2077357633506032</v>
      </c>
      <c r="AM36" s="14">
        <v>0</v>
      </c>
      <c r="AN36" s="15">
        <f>(AA36+Costos!$B$29)</f>
        <v>3.2471738527506044</v>
      </c>
      <c r="AO36" s="17">
        <v>4248.6000000000004</v>
      </c>
      <c r="AP36" s="20">
        <v>6648.6</v>
      </c>
      <c r="AQ36" s="20">
        <v>2915</v>
      </c>
      <c r="AR36" s="20">
        <v>5771.6</v>
      </c>
      <c r="AS36" s="20">
        <v>4323.8</v>
      </c>
      <c r="AT36" s="24">
        <f>AO36/D36</f>
        <v>2.3691825272820095</v>
      </c>
      <c r="AU36" s="25">
        <f>AP36/D36</f>
        <v>3.7075146991684713</v>
      </c>
      <c r="AV36" s="25">
        <f>AQ36/D36</f>
        <v>1.6255159504370986</v>
      </c>
      <c r="AW36" s="25">
        <f>AR36/D36</f>
        <v>3.2184658180249603</v>
      </c>
      <c r="AX36" s="26">
        <f>AS36/D36</f>
        <v>2.4111169353344519</v>
      </c>
    </row>
    <row r="37" spans="1:50">
      <c r="A37" s="10">
        <v>2012</v>
      </c>
      <c r="B37" s="9" t="s">
        <v>9</v>
      </c>
      <c r="C37" s="11">
        <v>41061</v>
      </c>
      <c r="D37" s="32">
        <v>1792.5466666666664</v>
      </c>
      <c r="E37" s="25">
        <v>1.838216476190476</v>
      </c>
      <c r="F37" s="30">
        <v>2.1321631428571433</v>
      </c>
      <c r="G37" s="30">
        <v>4.0260195238095244</v>
      </c>
      <c r="H37" s="30">
        <v>1.5106759047619045</v>
      </c>
      <c r="I37" s="30">
        <v>1.119096952380952</v>
      </c>
      <c r="J37" s="30">
        <v>1.1411429523809518</v>
      </c>
      <c r="K37" s="30">
        <v>0</v>
      </c>
      <c r="L37" s="30">
        <v>0</v>
      </c>
      <c r="M37" s="30">
        <v>0</v>
      </c>
      <c r="N37" s="30">
        <v>1.1631889523809531</v>
      </c>
      <c r="O37" s="13">
        <f>((E37+(D37/Cotizacion!$G$12))*(1+Costos!$B$14)*(1+Aranceles!$D$6)+Costos!$B$22)</f>
        <v>2.7117023038601684</v>
      </c>
      <c r="P37" s="14">
        <f>((F37+(D37/Cotizacion!$G$12))*(1+Costos!$B$14)+Costos!$B$22)</f>
        <v>2.6370524857032112</v>
      </c>
      <c r="Q37" s="15">
        <f>((G37+(D37/Cotizacion!$G$12))*(1+Costos!$B$14)+Costos!$B$22)</f>
        <v>4.5403781485603538</v>
      </c>
      <c r="R37" s="14">
        <f>((H37+(D37/Cotizacion!$G$12))*(1+Costos!$B$14))+Costos!$B$12+Costos!$B$22</f>
        <v>2.0565378114174968</v>
      </c>
      <c r="S37" s="14">
        <f>((I37+(D37/Cotizacion!$G$12))*(1+Costos!$B$14))+Costos!$B$12+Costos!$B$22</f>
        <v>1.6630009642746395</v>
      </c>
      <c r="T37" s="14">
        <f>((J37+(D37/Cotizacion!$G$12))*(1+Costos!$B$14))+Costos!$B$12+Costos!$B$22</f>
        <v>1.6851571942746393</v>
      </c>
      <c r="U37" s="14">
        <v>0</v>
      </c>
      <c r="V37" s="14">
        <f>((N37+(D37/Cotizacion!$G$12))*(1+Costos!$B$14))+Costos!$B$12+Costos!$B$22</f>
        <v>1.7073134242746406</v>
      </c>
      <c r="W37" s="13">
        <f>((H37+(D37/Cotizacion!$G$12))*(1+Costos!$B$14))*(1+Aranceles!G22)+Costos!$B$22</f>
        <v>3.5200968592059052</v>
      </c>
      <c r="X37" s="14">
        <f>((I37+(D37/Cotizacion!$G$12))*(1+Costos!$B$14))*(1+Aranceles!G22)+Costos!$B$22</f>
        <v>2.8274720082344764</v>
      </c>
      <c r="Y37" s="14">
        <f>((J37+(D37/Cotizacion!$G$12))*(1+Costos!$B$14))*(1+Aranceles!G22)+Costos!$B$22</f>
        <v>2.8664669730344761</v>
      </c>
      <c r="Z37" s="14">
        <v>0</v>
      </c>
      <c r="AA37" s="15">
        <f>((N37+(D37/Cotizacion!$G$12))*(1+Costos!$B$14))*(1+Aranceles!G22)+Costos!$B$22</f>
        <v>2.9054619378344784</v>
      </c>
      <c r="AB37" s="13">
        <f>(O37+Costos!$B$29)</f>
        <v>2.9321203038601684</v>
      </c>
      <c r="AC37" s="14">
        <f>(P37+Costos!$B$29)</f>
        <v>2.8574704857032112</v>
      </c>
      <c r="AD37" s="15">
        <f>(Q37+Costos!$B$29)</f>
        <v>4.7607961485603543</v>
      </c>
      <c r="AE37" s="16">
        <f>(R37+Costos!$B$29)</f>
        <v>2.2769558114174968</v>
      </c>
      <c r="AF37" s="16">
        <f>(S37+Costos!$B$29)</f>
        <v>1.8834189642746395</v>
      </c>
      <c r="AG37" s="16">
        <f>(T37+Costos!$B$29)</f>
        <v>1.9055751942746393</v>
      </c>
      <c r="AH37" s="16">
        <v>0</v>
      </c>
      <c r="AI37" s="16">
        <f>(V37+Costos!$B$29)</f>
        <v>1.9277314242746406</v>
      </c>
      <c r="AJ37" s="13">
        <f>(W37+Costos!$B$29)</f>
        <v>3.7405148592059052</v>
      </c>
      <c r="AK37" s="14">
        <f>(X37+Costos!$B$29)</f>
        <v>3.0478900082344764</v>
      </c>
      <c r="AL37" s="14">
        <f>(Y37+Costos!$B$29)</f>
        <v>3.0868849730344761</v>
      </c>
      <c r="AM37" s="14">
        <v>0</v>
      </c>
      <c r="AN37" s="15">
        <f>(AA37+Costos!$B$29)</f>
        <v>3.1258799378344784</v>
      </c>
      <c r="AO37" s="17">
        <v>4252.25</v>
      </c>
      <c r="AP37" s="20">
        <v>6583.25</v>
      </c>
      <c r="AQ37" s="20">
        <v>2578.5</v>
      </c>
      <c r="AR37" s="20">
        <v>5637.25</v>
      </c>
      <c r="AS37" s="20">
        <v>4117.5</v>
      </c>
      <c r="AT37" s="24">
        <f>AO37/D37</f>
        <v>2.372183708838822</v>
      </c>
      <c r="AU37" s="25">
        <f>AP37/D37</f>
        <v>3.6725682641456108</v>
      </c>
      <c r="AV37" s="25">
        <f>AQ37/D37</f>
        <v>1.4384562744995948</v>
      </c>
      <c r="AW37" s="25">
        <f>AR37/D37</f>
        <v>3.1448274707864421</v>
      </c>
      <c r="AX37" s="26">
        <f>AS37/D37</f>
        <v>2.2970113283894054</v>
      </c>
    </row>
    <row r="38" spans="1:50">
      <c r="A38" s="10">
        <v>2012</v>
      </c>
      <c r="B38" s="9" t="s">
        <v>10</v>
      </c>
      <c r="C38" s="11">
        <v>41091</v>
      </c>
      <c r="D38" s="32">
        <v>1783.8203225806458</v>
      </c>
      <c r="E38" s="25">
        <v>1.7195879999999992</v>
      </c>
      <c r="F38" s="30">
        <v>2.0943699999999992</v>
      </c>
      <c r="G38" s="30">
        <v>4.1299506666666659</v>
      </c>
      <c r="H38" s="30">
        <v>1.4550360000000002</v>
      </c>
      <c r="I38" s="30">
        <v>1.036162</v>
      </c>
      <c r="J38" s="30">
        <v>1.0582080000000007</v>
      </c>
      <c r="K38" s="30">
        <v>0</v>
      </c>
      <c r="L38" s="30">
        <v>0</v>
      </c>
      <c r="M38" s="30">
        <v>0</v>
      </c>
      <c r="N38" s="30">
        <v>1.0802540000000003</v>
      </c>
      <c r="O38" s="13">
        <f>((E38+(D38/Cotizacion!$G$12))*(1+Costos!$B$14)*(1+Aranceles!$D$6)+Costos!$B$22)</f>
        <v>2.570776499718995</v>
      </c>
      <c r="P38" s="14">
        <f>((F38+(D38/Cotizacion!$G$12))*(1+Costos!$B$14)+Costos!$B$22)</f>
        <v>2.5968042335125436</v>
      </c>
      <c r="Q38" s="15">
        <f>((G38+(D38/Cotizacion!$G$12))*(1+Costos!$B$14)+Costos!$B$22)</f>
        <v>4.6425628035125444</v>
      </c>
      <c r="R38" s="14">
        <f>((H38+(D38/Cotizacion!$G$12))*(1+Costos!$B$14))+Costos!$B$12+Costos!$B$22</f>
        <v>1.9983535635125449</v>
      </c>
      <c r="S38" s="14">
        <f>((I38+(D38/Cotizacion!$G$12))*(1+Costos!$B$14))+Costos!$B$12+Costos!$B$22</f>
        <v>1.5773851935125447</v>
      </c>
      <c r="T38" s="14">
        <f>((J38+(D38/Cotizacion!$G$12))*(1+Costos!$B$14))+Costos!$B$12+Costos!$B$22</f>
        <v>1.5995414235125454</v>
      </c>
      <c r="U38" s="14">
        <v>0</v>
      </c>
      <c r="V38" s="14">
        <f>((N38+(D38/Cotizacion!$G$12))*(1+Costos!$B$14))+Costos!$B$12+Costos!$B$22</f>
        <v>1.6216976535125449</v>
      </c>
      <c r="W38" s="13">
        <f>((H38+(D38/Cotizacion!$G$12))*(1+Costos!$B$14))*(1+Aranceles!G23)+Costos!$B$22</f>
        <v>3.485086879838351</v>
      </c>
      <c r="X38" s="14">
        <f>((I38+(D38/Cotizacion!$G$12))*(1+Costos!$B$14))*(1+Aranceles!G23)+Costos!$B$22</f>
        <v>2.7294486556883508</v>
      </c>
      <c r="Y38" s="14">
        <f>((J38+(D38/Cotizacion!$G$12))*(1+Costos!$B$14))*(1+Aranceles!G23)+Costos!$B$22</f>
        <v>2.7692190885383519</v>
      </c>
      <c r="Z38" s="14">
        <v>0</v>
      </c>
      <c r="AA38" s="15">
        <f>((N38+(D38/Cotizacion!$G$12))*(1+Costos!$B$14))*(1+Aranceles!G23)+Costos!$B$22</f>
        <v>2.8089895213883511</v>
      </c>
      <c r="AB38" s="13">
        <f>(O38+Costos!$B$29)</f>
        <v>2.791194499718995</v>
      </c>
      <c r="AC38" s="14">
        <f>(P38+Costos!$B$29)</f>
        <v>2.8172222335125436</v>
      </c>
      <c r="AD38" s="15">
        <f>(Q38+Costos!$B$29)</f>
        <v>4.8629808035125439</v>
      </c>
      <c r="AE38" s="16">
        <f>(R38+Costos!$B$29)</f>
        <v>2.2187715635125449</v>
      </c>
      <c r="AF38" s="16">
        <f>(S38+Costos!$B$29)</f>
        <v>1.7978031935125447</v>
      </c>
      <c r="AG38" s="16">
        <f>(T38+Costos!$B$29)</f>
        <v>1.8199594235125454</v>
      </c>
      <c r="AH38" s="16">
        <v>0</v>
      </c>
      <c r="AI38" s="16">
        <f>(V38+Costos!$B$29)</f>
        <v>1.8421156535125449</v>
      </c>
      <c r="AJ38" s="13">
        <f>(W38+Costos!$B$29)</f>
        <v>3.705504879838351</v>
      </c>
      <c r="AK38" s="14">
        <f>(X38+Costos!$B$29)</f>
        <v>2.9498666556883508</v>
      </c>
      <c r="AL38" s="14">
        <f>(Y38+Costos!$B$29)</f>
        <v>2.9896370885383519</v>
      </c>
      <c r="AM38" s="14">
        <v>0</v>
      </c>
      <c r="AN38" s="15">
        <f>(AA38+Costos!$B$29)</f>
        <v>3.0294075213883511</v>
      </c>
      <c r="AO38" s="17">
        <v>4837</v>
      </c>
      <c r="AP38" s="20">
        <v>6701.5</v>
      </c>
      <c r="AQ38" s="20">
        <v>2697.25</v>
      </c>
      <c r="AR38" s="20">
        <v>5745.25</v>
      </c>
      <c r="AS38" s="20">
        <v>4247.25</v>
      </c>
      <c r="AT38" s="24">
        <f>AO38/D38</f>
        <v>2.7115959711695243</v>
      </c>
      <c r="AU38" s="25">
        <f>AP38/D38</f>
        <v>3.7568245608419613</v>
      </c>
      <c r="AV38" s="25">
        <f>AQ38/D38</f>
        <v>1.512063724051478</v>
      </c>
      <c r="AW38" s="25">
        <f>AR38/D38</f>
        <v>3.2207559961467251</v>
      </c>
      <c r="AX38" s="26">
        <f>AS38/D38</f>
        <v>2.3809853191130372</v>
      </c>
    </row>
    <row r="39" spans="1:50">
      <c r="A39" s="10">
        <v>2012</v>
      </c>
      <c r="B39" s="9" t="s">
        <v>11</v>
      </c>
      <c r="C39" s="11">
        <v>41122</v>
      </c>
      <c r="D39" s="32">
        <v>1806.48275862069</v>
      </c>
      <c r="E39" s="25">
        <v>1.7636800000000006</v>
      </c>
      <c r="F39" s="30">
        <v>2.129835304347826</v>
      </c>
      <c r="G39" s="30">
        <v>4.1034315652173916</v>
      </c>
      <c r="H39" s="30">
        <v>1.4636626956521741</v>
      </c>
      <c r="I39" s="30">
        <v>1.0946318260869567</v>
      </c>
      <c r="J39" s="30">
        <v>1.1166778260869565</v>
      </c>
      <c r="K39" s="30">
        <v>0</v>
      </c>
      <c r="L39" s="30">
        <v>0</v>
      </c>
      <c r="M39" s="30">
        <v>0</v>
      </c>
      <c r="N39" s="30">
        <v>1.1387238260869568</v>
      </c>
      <c r="O39" s="13">
        <f>((E39+(D39/Cotizacion!$G$12))*(1+Costos!$B$14)*(1+Aranceles!$D$6)+Costos!$B$22)</f>
        <v>2.6290057925788117</v>
      </c>
      <c r="P39" s="14">
        <f>((F39+(D39/Cotizacion!$G$12))*(1+Costos!$B$14)+Costos!$B$22)</f>
        <v>2.6383320706405708</v>
      </c>
      <c r="Q39" s="15">
        <f>((G39+(D39/Cotizacion!$G$12))*(1+Costos!$B$14)+Costos!$B$22)</f>
        <v>4.6217963128144843</v>
      </c>
      <c r="R39" s="14">
        <f>((H39+(D39/Cotizacion!$G$12))*(1+Costos!$B$14))+Costos!$B$12+Costos!$B$22</f>
        <v>2.0129085989014408</v>
      </c>
      <c r="S39" s="14">
        <f>((I39+(D39/Cotizacion!$G$12))*(1+Costos!$B$14))+Costos!$B$12+Costos!$B$22</f>
        <v>1.6420325749883975</v>
      </c>
      <c r="T39" s="14">
        <f>((J39+(D39/Cotizacion!$G$12))*(1+Costos!$B$14))+Costos!$B$12+Costos!$B$22</f>
        <v>1.6641888049883971</v>
      </c>
      <c r="U39" s="14">
        <v>0</v>
      </c>
      <c r="V39" s="14">
        <f>((N39+(D39/Cotizacion!$G$12))*(1+Costos!$B$14))+Costos!$B$12+Costos!$B$22</f>
        <v>1.6863450349883975</v>
      </c>
      <c r="W39" s="13">
        <f>((H39+(D39/Cotizacion!$G$12))*(1+Costos!$B$14))*(1+Aranceles!G24)+Costos!$B$22</f>
        <v>3.7343254016795298</v>
      </c>
      <c r="X39" s="14">
        <f>((I39+(D39/Cotizacion!$G$12))*(1+Costos!$B$14))*(1+Aranceles!G24)+Costos!$B$22</f>
        <v>3.0259521960056173</v>
      </c>
      <c r="Y39" s="14">
        <f>((J39+(D39/Cotizacion!$G$12))*(1+Costos!$B$14))*(1+Aranceles!G24)+Costos!$B$22</f>
        <v>3.0682705953056164</v>
      </c>
      <c r="Z39" s="14">
        <v>0</v>
      </c>
      <c r="AA39" s="15">
        <f>((N39+(D39/Cotizacion!$G$12))*(1+Costos!$B$14))*(1+Aranceles!G24)+Costos!$B$22</f>
        <v>3.1105889946056173</v>
      </c>
      <c r="AB39" s="13">
        <f>(O39+Costos!$B$29)</f>
        <v>2.8494237925788117</v>
      </c>
      <c r="AC39" s="14">
        <f>(P39+Costos!$B$29)</f>
        <v>2.8587500706405709</v>
      </c>
      <c r="AD39" s="15">
        <f>(Q39+Costos!$B$29)</f>
        <v>4.8422143128144839</v>
      </c>
      <c r="AE39" s="16">
        <f>(R39+Costos!$B$29)</f>
        <v>2.2333265989014408</v>
      </c>
      <c r="AF39" s="16">
        <f>(S39+Costos!$B$29)</f>
        <v>1.8624505749883975</v>
      </c>
      <c r="AG39" s="16">
        <f>(T39+Costos!$B$29)</f>
        <v>1.8846068049883971</v>
      </c>
      <c r="AH39" s="16">
        <v>0</v>
      </c>
      <c r="AI39" s="16">
        <f>(V39+Costos!$B$29)</f>
        <v>1.9067630349883975</v>
      </c>
      <c r="AJ39" s="13">
        <f>(W39+Costos!$B$29)</f>
        <v>3.9547434016795298</v>
      </c>
      <c r="AK39" s="14">
        <f>(X39+Costos!$B$29)</f>
        <v>3.2463701960056173</v>
      </c>
      <c r="AL39" s="14">
        <f>(Y39+Costos!$B$29)</f>
        <v>3.2886885953056164</v>
      </c>
      <c r="AM39" s="14">
        <v>0</v>
      </c>
      <c r="AN39" s="15">
        <f>(AA39+Costos!$B$29)</f>
        <v>3.3310069946056173</v>
      </c>
      <c r="AO39" s="17">
        <v>5049</v>
      </c>
      <c r="AP39" s="20">
        <v>6879.8</v>
      </c>
      <c r="AQ39" s="20">
        <v>2753.8</v>
      </c>
      <c r="AR39" s="20">
        <v>5768.6</v>
      </c>
      <c r="AS39" s="20">
        <v>4503.6000000000004</v>
      </c>
      <c r="AT39" s="24">
        <f>AO39/D39</f>
        <v>2.7949339543406881</v>
      </c>
      <c r="AU39" s="25">
        <f>AP39/D39</f>
        <v>3.8083950523020533</v>
      </c>
      <c r="AV39" s="25">
        <f>AQ39/D39</f>
        <v>1.5243987172634952</v>
      </c>
      <c r="AW39" s="25">
        <f>AR39/D39</f>
        <v>3.1932770863556534</v>
      </c>
      <c r="AX39" s="26">
        <f>AS39/D39</f>
        <v>2.493021302588379</v>
      </c>
    </row>
    <row r="40" spans="1:50">
      <c r="A40" s="10">
        <v>2012</v>
      </c>
      <c r="B40" s="9" t="s">
        <v>12</v>
      </c>
      <c r="C40" s="11">
        <v>41153</v>
      </c>
      <c r="D40" s="32">
        <v>1802.746333333333</v>
      </c>
      <c r="E40" s="25">
        <v>1.7636800000000006</v>
      </c>
      <c r="F40" s="30">
        <v>2.1245382105263162</v>
      </c>
      <c r="G40" s="30">
        <v>3.9021419999999996</v>
      </c>
      <c r="H40" s="30">
        <v>1.4770820000000002</v>
      </c>
      <c r="I40" s="30">
        <v>1.1591554736842107</v>
      </c>
      <c r="J40" s="30">
        <v>1.1812014736842102</v>
      </c>
      <c r="K40" s="30">
        <v>0</v>
      </c>
      <c r="L40" s="30">
        <v>0</v>
      </c>
      <c r="M40" s="30">
        <v>0</v>
      </c>
      <c r="N40" s="30">
        <v>1.2032474736842103</v>
      </c>
      <c r="O40" s="13">
        <f>((E40+(D40/Cotizacion!$G$12))*(1+Costos!$B$14)*(1+Aranceles!$D$6)+Costos!$B$22)</f>
        <v>2.6278802306666669</v>
      </c>
      <c r="P40" s="14">
        <f>((F40+(D40/Cotizacion!$G$12))*(1+Costos!$B$14)+Costos!$B$22)</f>
        <v>2.6320381793567251</v>
      </c>
      <c r="Q40" s="15">
        <f>((G40+(D40/Cotizacion!$G$12))*(1+Costos!$B$14)+Costos!$B$22)</f>
        <v>4.4185299877777764</v>
      </c>
      <c r="R40" s="14">
        <f>((H40+(D40/Cotizacion!$G$12))*(1+Costos!$B$14))+Costos!$B$12+Costos!$B$22</f>
        <v>2.0254246877777775</v>
      </c>
      <c r="S40" s="14">
        <f>((I40+(D40/Cotizacion!$G$12))*(1+Costos!$B$14))+Costos!$B$12+Costos!$B$22</f>
        <v>1.7059085288304092</v>
      </c>
      <c r="T40" s="14">
        <f>((J40+(D40/Cotizacion!$G$12))*(1+Costos!$B$14))+Costos!$B$12+Costos!$B$22</f>
        <v>1.7280647588304088</v>
      </c>
      <c r="U40" s="14">
        <v>0</v>
      </c>
      <c r="V40" s="14">
        <f>((N40+(D40/Cotizacion!$G$12))*(1+Costos!$B$14))+Costos!$B$12+Costos!$B$22</f>
        <v>1.7502209888304088</v>
      </c>
      <c r="W40" s="13">
        <f>((H40+(D40/Cotizacion!$G$12))*(1+Costos!$B$14))*(1+Aranceles!G25)+Costos!$B$22</f>
        <v>3.592258221861111</v>
      </c>
      <c r="X40" s="14">
        <f>((I40+(D40/Cotizacion!$G$12))*(1+Costos!$B$14))*(1+Aranceles!G25)+Costos!$B$22</f>
        <v>3.0091412317821633</v>
      </c>
      <c r="Y40" s="14">
        <f>((J40+(D40/Cotizacion!$G$12))*(1+Costos!$B$14))*(1+Aranceles!G25)+Costos!$B$22</f>
        <v>3.0495763515321626</v>
      </c>
      <c r="Z40" s="14">
        <v>0</v>
      </c>
      <c r="AA40" s="15">
        <f>((N40+(D40/Cotizacion!$G$12))*(1+Costos!$B$14))*(1+Aranceles!G25)+Costos!$B$22</f>
        <v>3.0900114712821627</v>
      </c>
      <c r="AB40" s="13">
        <f>(O40+Costos!$B$29)</f>
        <v>2.8482982306666669</v>
      </c>
      <c r="AC40" s="14">
        <f>(P40+Costos!$B$29)</f>
        <v>2.8524561793567251</v>
      </c>
      <c r="AD40" s="15">
        <f>(Q40+Costos!$B$29)</f>
        <v>4.6389479877777759</v>
      </c>
      <c r="AE40" s="16">
        <f>(R40+Costos!$B$29)</f>
        <v>2.2458426877777775</v>
      </c>
      <c r="AF40" s="16">
        <f>(S40+Costos!$B$29)</f>
        <v>1.9263265288304092</v>
      </c>
      <c r="AG40" s="16">
        <f>(T40+Costos!$B$29)</f>
        <v>1.9484827588304088</v>
      </c>
      <c r="AH40" s="16">
        <v>0</v>
      </c>
      <c r="AI40" s="16">
        <f>(V40+Costos!$B$29)</f>
        <v>1.9706389888304088</v>
      </c>
      <c r="AJ40" s="13">
        <f>(W40+Costos!$B$29)</f>
        <v>3.812676221861111</v>
      </c>
      <c r="AK40" s="14">
        <f>(X40+Costos!$B$29)</f>
        <v>3.2295592317821633</v>
      </c>
      <c r="AL40" s="14">
        <f>(Y40+Costos!$B$29)</f>
        <v>3.2699943515321626</v>
      </c>
      <c r="AM40" s="14">
        <v>0</v>
      </c>
      <c r="AN40" s="15">
        <f>(AA40+Costos!$B$29)</f>
        <v>3.3104294712821627</v>
      </c>
      <c r="AO40" s="17">
        <v>5005</v>
      </c>
      <c r="AP40" s="20">
        <v>6813</v>
      </c>
      <c r="AQ40" s="20">
        <v>2722.25</v>
      </c>
      <c r="AR40" s="20">
        <v>5812.75</v>
      </c>
      <c r="AS40" s="20">
        <v>4506.25</v>
      </c>
      <c r="AT40" s="24">
        <f>AO40/D40</f>
        <v>2.7763196116147979</v>
      </c>
      <c r="AU40" s="25">
        <f>AP40/D40</f>
        <v>3.7792338689174061</v>
      </c>
      <c r="AV40" s="25">
        <f>AQ40/D40</f>
        <v>1.5100571553882884</v>
      </c>
      <c r="AW40" s="25">
        <f>AR40/D40</f>
        <v>3.2243859785042788</v>
      </c>
      <c r="AX40" s="26">
        <f>AS40/D40</f>
        <v>2.4996583915762605</v>
      </c>
    </row>
    <row r="41" spans="1:50">
      <c r="A41" s="10">
        <v>2012</v>
      </c>
      <c r="B41" s="9" t="s">
        <v>13</v>
      </c>
      <c r="C41" s="11">
        <v>41183</v>
      </c>
      <c r="D41" s="32">
        <v>1804.4009677419356</v>
      </c>
      <c r="E41" s="25">
        <v>1.7943526956521749</v>
      </c>
      <c r="F41" s="30">
        <v>2.0627387826086956</v>
      </c>
      <c r="G41" s="30">
        <v>3.9021420000000009</v>
      </c>
      <c r="H41" s="30">
        <v>1.4770820000000002</v>
      </c>
      <c r="I41" s="30">
        <v>1.1684379999999999</v>
      </c>
      <c r="J41" s="30">
        <v>1.1904839999999997</v>
      </c>
      <c r="K41" s="30">
        <v>0</v>
      </c>
      <c r="L41" s="30">
        <v>0</v>
      </c>
      <c r="M41" s="30">
        <v>0</v>
      </c>
      <c r="N41" s="30">
        <v>1.2125300000000003</v>
      </c>
      <c r="O41" s="13">
        <f>((E41+(D41/Cotizacion!$G$12))*(1+Costos!$B$14)*(1+Aranceles!$D$6)+Costos!$B$22)</f>
        <v>2.6641369018402838</v>
      </c>
      <c r="P41" s="14">
        <f>((F41+(D41/Cotizacion!$G$12))*(1+Costos!$B$14)+Costos!$B$22)</f>
        <v>2.5703594461808201</v>
      </c>
      <c r="Q41" s="15">
        <f>((G41+(D41/Cotizacion!$G$12))*(1+Costos!$B$14)+Costos!$B$22)</f>
        <v>4.418959679659082</v>
      </c>
      <c r="R41" s="14">
        <f>((H41+(D41/Cotizacion!$G$12))*(1+Costos!$B$14))+Costos!$B$12+Costos!$B$22</f>
        <v>2.0258543796590813</v>
      </c>
      <c r="S41" s="14">
        <f>((I41+(D41/Cotizacion!$G$12))*(1+Costos!$B$14))+Costos!$B$12+Costos!$B$22</f>
        <v>1.7156671596590813</v>
      </c>
      <c r="T41" s="14">
        <f>((J41+(D41/Cotizacion!$G$12))*(1+Costos!$B$14))+Costos!$B$12+Costos!$B$22</f>
        <v>1.7378233896590809</v>
      </c>
      <c r="U41" s="14">
        <v>0</v>
      </c>
      <c r="V41" s="14">
        <f>((N41+(D41/Cotizacion!$G$12))*(1+Costos!$B$14))+Costos!$B$12+Costos!$B$22</f>
        <v>1.7599796196590818</v>
      </c>
      <c r="W41" s="13">
        <f>((H41+(D41/Cotizacion!$G$12))*(1+Costos!$B$14))*(1+Aranceles!G26)+Costos!$B$22</f>
        <v>3.4172677153751723</v>
      </c>
      <c r="X41" s="14">
        <f>((I41+(D41/Cotizacion!$G$12))*(1+Costos!$B$14))*(1+Aranceles!G26)+Costos!$B$22</f>
        <v>2.8790928886751725</v>
      </c>
      <c r="Y41" s="14">
        <f>((J41+(D41/Cotizacion!$G$12))*(1+Costos!$B$14))*(1+Aranceles!G26)+Costos!$B$22</f>
        <v>2.9175339477251718</v>
      </c>
      <c r="Z41" s="14">
        <v>0</v>
      </c>
      <c r="AA41" s="15">
        <f>((N41+(D41/Cotizacion!$G$12))*(1+Costos!$B$14))*(1+Aranceles!G26)+Costos!$B$22</f>
        <v>2.9559750067751733</v>
      </c>
      <c r="AB41" s="13">
        <f>(O41+Costos!$B$29)</f>
        <v>2.8845549018402838</v>
      </c>
      <c r="AC41" s="14">
        <f>(P41+Costos!$B$29)</f>
        <v>2.7907774461808201</v>
      </c>
      <c r="AD41" s="15">
        <f>(Q41+Costos!$B$29)</f>
        <v>4.6393776796590824</v>
      </c>
      <c r="AE41" s="16">
        <f>(R41+Costos!$B$29)</f>
        <v>2.2462723796590813</v>
      </c>
      <c r="AF41" s="16">
        <f>(S41+Costos!$B$29)</f>
        <v>1.9360851596590813</v>
      </c>
      <c r="AG41" s="16">
        <f>(T41+Costos!$B$29)</f>
        <v>1.9582413896590809</v>
      </c>
      <c r="AH41" s="16">
        <v>0</v>
      </c>
      <c r="AI41" s="16">
        <f>(V41+Costos!$B$29)</f>
        <v>1.9803976196590818</v>
      </c>
      <c r="AJ41" s="13">
        <f>(W41+Costos!$B$29)</f>
        <v>3.6376857153751723</v>
      </c>
      <c r="AK41" s="14">
        <f>(X41+Costos!$B$29)</f>
        <v>3.0995108886751725</v>
      </c>
      <c r="AL41" s="14">
        <f>(Y41+Costos!$B$29)</f>
        <v>3.1379519477251718</v>
      </c>
      <c r="AM41" s="14">
        <v>0</v>
      </c>
      <c r="AN41" s="15">
        <f>(AA41+Costos!$B$29)</f>
        <v>3.1763930067751733</v>
      </c>
      <c r="AO41" s="17">
        <v>4935.8</v>
      </c>
      <c r="AP41" s="20">
        <v>6807</v>
      </c>
      <c r="AQ41" s="20">
        <v>2672.4</v>
      </c>
      <c r="AR41" s="20">
        <v>5778.4</v>
      </c>
      <c r="AS41" s="20">
        <v>4425.2</v>
      </c>
      <c r="AT41" s="24">
        <f>AO41/D41</f>
        <v>2.7354230507738873</v>
      </c>
      <c r="AU41" s="25">
        <f>AP41/D41</f>
        <v>3.7724431108671039</v>
      </c>
      <c r="AV41" s="25">
        <f>AQ41/D41</f>
        <v>1.4810455368710516</v>
      </c>
      <c r="AW41" s="25">
        <f>AR41/D41</f>
        <v>3.2023924301211211</v>
      </c>
      <c r="AX41" s="26">
        <f>AS41/D41</f>
        <v>2.4524482524179678</v>
      </c>
    </row>
    <row r="42" spans="1:50">
      <c r="A42" s="10">
        <v>2012</v>
      </c>
      <c r="B42" s="9" t="s">
        <v>14</v>
      </c>
      <c r="C42" s="11">
        <v>41214</v>
      </c>
      <c r="D42" s="32">
        <v>1821.4607407407414</v>
      </c>
      <c r="E42" s="25">
        <v>2.0227205000000001</v>
      </c>
      <c r="F42" s="30">
        <v>2.0568917999999998</v>
      </c>
      <c r="G42" s="30">
        <v>3.8900167000000017</v>
      </c>
      <c r="H42" s="30">
        <v>1.4770820000000002</v>
      </c>
      <c r="I42" s="30">
        <v>1.1684380000000001</v>
      </c>
      <c r="J42" s="30">
        <v>1.1904839999999997</v>
      </c>
      <c r="K42" s="30">
        <v>0</v>
      </c>
      <c r="L42" s="30">
        <v>0</v>
      </c>
      <c r="M42" s="30">
        <v>0</v>
      </c>
      <c r="N42" s="30">
        <v>1.2125300000000001</v>
      </c>
      <c r="O42" s="13">
        <f>((E42+(D42/Cotizacion!$G$12))*(1+Costos!$B$14)*(1+Aranceles!$D$6)+Costos!$B$22)</f>
        <v>2.9355071794569909</v>
      </c>
      <c r="P42" s="14">
        <f>((F42+(D42/Cotizacion!$G$12))*(1+Costos!$B$14)+Costos!$B$22)</f>
        <v>2.5689134797866777</v>
      </c>
      <c r="Q42" s="15">
        <f>((G42+(D42/Cotizacion!$G$12))*(1+Costos!$B$14)+Costos!$B$22)</f>
        <v>4.4112040042866791</v>
      </c>
      <c r="R42" s="14">
        <f>((H42+(D42/Cotizacion!$G$12))*(1+Costos!$B$14))+Costos!$B$12+Costos!$B$22</f>
        <v>2.0302846307866784</v>
      </c>
      <c r="S42" s="14">
        <f>((I42+(D42/Cotizacion!$G$12))*(1+Costos!$B$14))+Costos!$B$12+Costos!$B$22</f>
        <v>1.7200974107866782</v>
      </c>
      <c r="T42" s="14">
        <f>((J42+(D42/Cotizacion!$G$12))*(1+Costos!$B$14))+Costos!$B$12+Costos!$B$22</f>
        <v>1.7422536407866778</v>
      </c>
      <c r="U42" s="14">
        <v>0</v>
      </c>
      <c r="V42" s="14">
        <f>((N42+(D42/Cotizacion!$G$12))*(1+Costos!$B$14))+Costos!$B$12+Costos!$B$22</f>
        <v>1.7644098707866782</v>
      </c>
      <c r="W42" s="13">
        <f>((H42+(D42/Cotizacion!$G$12))*(1+Costos!$B$14))*(1+Aranceles!G27)+Costos!$B$22</f>
        <v>3.3955919649530868</v>
      </c>
      <c r="X42" s="14">
        <f>((I42+(D42/Cotizacion!$G$12))*(1+Costos!$B$14))*(1+Aranceles!G27)+Costos!$B$22</f>
        <v>2.8620699465530866</v>
      </c>
      <c r="Y42" s="14">
        <f>((J42+(D42/Cotizacion!$G$12))*(1+Costos!$B$14))*(1+Aranceles!G27)+Costos!$B$22</f>
        <v>2.9001786621530856</v>
      </c>
      <c r="Z42" s="14">
        <v>0</v>
      </c>
      <c r="AA42" s="15">
        <f>((N42+(D42/Cotizacion!$G$12))*(1+Costos!$B$14))*(1+Aranceles!G27)+Costos!$B$22</f>
        <v>2.9382873777530865</v>
      </c>
      <c r="AB42" s="13">
        <f>(O42+Costos!$B$29)</f>
        <v>3.1559251794569909</v>
      </c>
      <c r="AC42" s="14">
        <f>(P42+Costos!$B$29)</f>
        <v>2.7893314797866777</v>
      </c>
      <c r="AD42" s="15">
        <f>(Q42+Costos!$B$29)</f>
        <v>4.6316220042866796</v>
      </c>
      <c r="AE42" s="16">
        <f>(R42+Costos!$B$29)</f>
        <v>2.2507026307866784</v>
      </c>
      <c r="AF42" s="16">
        <f>(S42+Costos!$B$29)</f>
        <v>1.9405154107866782</v>
      </c>
      <c r="AG42" s="16">
        <f>(T42+Costos!$B$29)</f>
        <v>1.9626716407866778</v>
      </c>
      <c r="AH42" s="16">
        <v>0</v>
      </c>
      <c r="AI42" s="16">
        <f>(V42+Costos!$B$29)</f>
        <v>1.9848278707866782</v>
      </c>
      <c r="AJ42" s="13">
        <f>(W42+Costos!$B$29)</f>
        <v>3.6160099649530868</v>
      </c>
      <c r="AK42" s="14">
        <f>(X42+Costos!$B$29)</f>
        <v>3.0824879465530866</v>
      </c>
      <c r="AL42" s="14">
        <f>(Y42+Costos!$B$29)</f>
        <v>3.1205966621530856</v>
      </c>
      <c r="AM42" s="14">
        <v>0</v>
      </c>
      <c r="AN42" s="15">
        <f>(AA42+Costos!$B$29)</f>
        <v>3.1587053777530865</v>
      </c>
      <c r="AO42" s="17">
        <v>5011.25</v>
      </c>
      <c r="AP42" s="20">
        <v>6885.75</v>
      </c>
      <c r="AQ42" s="20">
        <v>2660.25</v>
      </c>
      <c r="AR42" s="20">
        <v>5813.25</v>
      </c>
      <c r="AS42" s="20">
        <v>4495.25</v>
      </c>
      <c r="AT42" s="24">
        <f>AO42/D42</f>
        <v>2.7512259187985864</v>
      </c>
      <c r="AU42" s="25">
        <f>AP42/D42</f>
        <v>3.7803449978283594</v>
      </c>
      <c r="AV42" s="25">
        <f>AQ42/D42</f>
        <v>1.460503616958631</v>
      </c>
      <c r="AW42" s="25">
        <f>AR42/D42</f>
        <v>3.1915318677886519</v>
      </c>
      <c r="AX42" s="26">
        <f>AS42/D42</f>
        <v>2.4679368044857761</v>
      </c>
    </row>
    <row r="43" spans="1:50">
      <c r="A43" s="10">
        <v>2012</v>
      </c>
      <c r="B43" s="9" t="s">
        <v>15</v>
      </c>
      <c r="C43" s="11">
        <v>41244</v>
      </c>
      <c r="D43" s="32">
        <v>1792.4948387096777</v>
      </c>
      <c r="E43" s="25">
        <v>2.1263366999999995</v>
      </c>
      <c r="F43" s="30">
        <v>2.0161066999999999</v>
      </c>
      <c r="G43" s="30">
        <v>3.9958375000000004</v>
      </c>
      <c r="H43" s="30">
        <v>1.4770820000000002</v>
      </c>
      <c r="I43" s="30">
        <v>1.1408804999999997</v>
      </c>
      <c r="J43" s="30">
        <v>1.1629264999999998</v>
      </c>
      <c r="K43" s="30">
        <v>0</v>
      </c>
      <c r="L43" s="30">
        <v>0</v>
      </c>
      <c r="M43" s="30">
        <v>0</v>
      </c>
      <c r="N43" s="30">
        <v>1.1849725000000007</v>
      </c>
      <c r="O43" s="13">
        <f>((E43+(D43/Cotizacion!$G$12))*(1+Costos!$B$14)*(1+Aranceles!$D$6)+Costos!$B$22)</f>
        <v>3.0475772481074772</v>
      </c>
      <c r="P43" s="14">
        <f>((F43+(D43/Cotizacion!$G$12))*(1+Costos!$B$14)+Costos!$B$22)</f>
        <v>2.5204023014336498</v>
      </c>
      <c r="Q43" s="15">
        <f>((G43+(D43/Cotizacion!$G$12))*(1+Costos!$B$14)+Costos!$B$22)</f>
        <v>4.5100317554336495</v>
      </c>
      <c r="R43" s="14">
        <f>((H43+(D43/Cotizacion!$G$12))*(1+Costos!$B$14))+Costos!$B$12+Costos!$B$22</f>
        <v>2.0227624779336502</v>
      </c>
      <c r="S43" s="14">
        <f>((I43+(D43/Cotizacion!$G$12))*(1+Costos!$B$14))+Costos!$B$12+Costos!$B$22</f>
        <v>1.6848799704336497</v>
      </c>
      <c r="T43" s="14">
        <f>((J43+(D43/Cotizacion!$G$12))*(1+Costos!$B$14))+Costos!$B$12+Costos!$B$22</f>
        <v>1.7070362004336497</v>
      </c>
      <c r="U43" s="14">
        <v>0</v>
      </c>
      <c r="V43" s="14">
        <f>((N43+(D43/Cotizacion!$G$12))*(1+Costos!$B$14))+Costos!$B$12+Costos!$B$22</f>
        <v>1.7291924304336506</v>
      </c>
      <c r="W43" s="13">
        <f>((H43+(D43/Cotizacion!$G$12))*(1+Costos!$B$14))*(1+Aranceles!G28)+Costos!$B$22</f>
        <v>3.3826538620458781</v>
      </c>
      <c r="X43" s="14">
        <f>((I43+(D43/Cotizacion!$G$12))*(1+Costos!$B$14))*(1+Aranceles!G28)+Costos!$B$22</f>
        <v>2.8014959491458771</v>
      </c>
      <c r="Y43" s="14">
        <f>((J43+(D43/Cotizacion!$G$12))*(1+Costos!$B$14))*(1+Aranceles!G28)+Costos!$B$22</f>
        <v>2.8396046647458775</v>
      </c>
      <c r="Z43" s="14">
        <v>0</v>
      </c>
      <c r="AA43" s="15">
        <f>((N43+(D43/Cotizacion!$G$12))*(1+Costos!$B$14))*(1+Aranceles!G28)+Costos!$B$22</f>
        <v>2.8777133803458788</v>
      </c>
      <c r="AB43" s="13">
        <f>(O43+Costos!$B$29)</f>
        <v>3.2679952481074772</v>
      </c>
      <c r="AC43" s="14">
        <f>(P43+Costos!$B$29)</f>
        <v>2.7408203014336499</v>
      </c>
      <c r="AD43" s="15">
        <f>(Q43+Costos!$B$29)</f>
        <v>4.73044975543365</v>
      </c>
      <c r="AE43" s="16">
        <f>(R43+Costos!$B$29)</f>
        <v>2.2431804779336502</v>
      </c>
      <c r="AF43" s="16">
        <f>(S43+Costos!$B$29)</f>
        <v>1.9052979704336497</v>
      </c>
      <c r="AG43" s="16">
        <f>(T43+Costos!$B$29)</f>
        <v>1.9274542004336497</v>
      </c>
      <c r="AH43" s="16">
        <v>0</v>
      </c>
      <c r="AI43" s="16">
        <f>(V43+Costos!$B$29)</f>
        <v>1.9496104304336506</v>
      </c>
      <c r="AJ43" s="13">
        <f>(W43+Costos!$B$29)</f>
        <v>3.6030718620458781</v>
      </c>
      <c r="AK43" s="14">
        <f>(X43+Costos!$B$29)</f>
        <v>3.0219139491458771</v>
      </c>
      <c r="AL43" s="14">
        <f>(Y43+Costos!$B$29)</f>
        <v>3.0600226647458775</v>
      </c>
      <c r="AM43" s="14">
        <v>0</v>
      </c>
      <c r="AN43" s="15">
        <f>(AA43+Costos!$B$29)</f>
        <v>3.0981313803458788</v>
      </c>
      <c r="AO43" s="17">
        <v>4992.25</v>
      </c>
      <c r="AP43" s="20">
        <v>6914.25</v>
      </c>
      <c r="AQ43" s="20">
        <v>2616.5</v>
      </c>
      <c r="AR43" s="20">
        <v>5654.25</v>
      </c>
      <c r="AS43" s="20">
        <v>4342.25</v>
      </c>
      <c r="AT43" s="24">
        <f>AO43/D43</f>
        <v>2.7850847278275328</v>
      </c>
      <c r="AU43" s="25">
        <f>AP43/D43</f>
        <v>3.8573332824641233</v>
      </c>
      <c r="AV43" s="25">
        <f>AQ43/D43</f>
        <v>1.4596973689940889</v>
      </c>
      <c r="AW43" s="25">
        <f>AR43/D43</f>
        <v>3.1544023881654217</v>
      </c>
      <c r="AX43" s="26">
        <f>AS43/D43</f>
        <v>2.4224616474353455</v>
      </c>
    </row>
    <row r="44" spans="1:50">
      <c r="A44" s="10">
        <v>2013</v>
      </c>
      <c r="B44" s="9" t="s">
        <v>4</v>
      </c>
      <c r="C44" s="11">
        <v>41275</v>
      </c>
      <c r="D44" s="32">
        <v>1769.6725806451618</v>
      </c>
      <c r="E44" s="25">
        <v>2.2166250909090914</v>
      </c>
      <c r="F44" s="30">
        <v>2.1625121818181827</v>
      </c>
      <c r="G44" s="30">
        <v>4.327028545454545</v>
      </c>
      <c r="H44" s="30">
        <v>1.4770820000000002</v>
      </c>
      <c r="I44" s="30">
        <v>1.1243459999999998</v>
      </c>
      <c r="J44" s="30">
        <v>1.1463919999999994</v>
      </c>
      <c r="K44" s="30">
        <v>0</v>
      </c>
      <c r="L44" s="30">
        <v>0</v>
      </c>
      <c r="M44" s="30">
        <v>0</v>
      </c>
      <c r="N44" s="30">
        <v>1.1684379999999999</v>
      </c>
      <c r="O44" s="13">
        <f>((E44+(D44/Cotizacion!$G$12))*(1+Costos!$B$14)*(1+Aranceles!$D$6)+Costos!$B$22)</f>
        <v>3.1459604701332728</v>
      </c>
      <c r="P44" s="14">
        <f>((F44+(D44/Cotizacion!$G$12))*(1+Costos!$B$14)+Costos!$B$22)</f>
        <v>2.6616131002333163</v>
      </c>
      <c r="Q44" s="15">
        <f>((G44+(D44/Cotizacion!$G$12))*(1+Costos!$B$14)+Costos!$B$22)</f>
        <v>4.8369520456878599</v>
      </c>
      <c r="R44" s="14">
        <f>((H44+(D44/Cotizacion!$G$12))*(1+Costos!$B$14))+Costos!$B$12+Costos!$B$22</f>
        <v>2.0168357675060431</v>
      </c>
      <c r="S44" s="14">
        <f>((I44+(D44/Cotizacion!$G$12))*(1+Costos!$B$14))+Costos!$B$12+Costos!$B$22</f>
        <v>1.6623360875060429</v>
      </c>
      <c r="T44" s="14">
        <f>((J44+(D44/Cotizacion!$G$12))*(1+Costos!$B$14))+Costos!$B$12+Costos!$B$22</f>
        <v>1.6844923175060424</v>
      </c>
      <c r="U44" s="14">
        <v>0</v>
      </c>
      <c r="V44" s="14">
        <f>((N44+(D44/Cotizacion!$G$12))*(1+Costos!$B$14))+Costos!$B$12+Costos!$B$22</f>
        <v>1.7066485475060429</v>
      </c>
      <c r="W44" s="13">
        <f>((H44+(D44/Cotizacion!$G$12))*(1+Costos!$B$14))*(1+Aranceles!I17)+Costos!$B$22</f>
        <v>3.4502212619217474</v>
      </c>
      <c r="X44" s="14">
        <f>((I44+(D44/Cotizacion!$G$12))*(1+Costos!$B$14))*(1+Aranceles!I17)+Costos!$B$22</f>
        <v>2.8263018251217464</v>
      </c>
      <c r="Y44" s="14">
        <f>((J44+(D44/Cotizacion!$G$12))*(1+Costos!$B$14))*(1+Aranceles!I17)+Costos!$B$22</f>
        <v>2.8652967899217456</v>
      </c>
      <c r="Z44" s="14">
        <v>0</v>
      </c>
      <c r="AA44" s="15">
        <f>((N44+(D44/Cotizacion!$G$12))*(1+Costos!$B$14))*(1+Aranceles!I17)+Costos!$B$22</f>
        <v>2.9042917547217466</v>
      </c>
      <c r="AB44" s="13">
        <f>(O44+Costos!$B$29)</f>
        <v>3.3663784701332728</v>
      </c>
      <c r="AC44" s="14">
        <f>(P44+Costos!$B$29)</f>
        <v>2.8820311002333163</v>
      </c>
      <c r="AD44" s="15">
        <f>(Q44+Costos!$B$29)</f>
        <v>5.0573700456878594</v>
      </c>
      <c r="AE44" s="16">
        <f>(R44+Costos!$B$29)</f>
        <v>2.2372537675060431</v>
      </c>
      <c r="AF44" s="16">
        <f>(S44+Costos!$B$29)</f>
        <v>1.8827540875060429</v>
      </c>
      <c r="AG44" s="16">
        <f>(T44+Costos!$B$29)</f>
        <v>1.9049103175060424</v>
      </c>
      <c r="AH44" s="16">
        <v>0</v>
      </c>
      <c r="AI44" s="16">
        <f>(V44+Costos!$B$29)</f>
        <v>1.9270665475060429</v>
      </c>
      <c r="AJ44" s="13">
        <f>(W44+Costos!$B$29)</f>
        <v>3.6706392619217474</v>
      </c>
      <c r="AK44" s="14">
        <f>(X44+Costos!$B$29)</f>
        <v>3.0467198251217464</v>
      </c>
      <c r="AL44" s="14">
        <f>(Y44+Costos!$B$29)</f>
        <v>3.0857147899217456</v>
      </c>
      <c r="AM44" s="14">
        <v>0</v>
      </c>
      <c r="AN44" s="15">
        <f>(AA44+Costos!$B$29)</f>
        <v>3.1247097547217466</v>
      </c>
      <c r="AO44" s="17">
        <v>4975.6000000000004</v>
      </c>
      <c r="AP44" s="20">
        <v>7010.4</v>
      </c>
      <c r="AQ44" s="20">
        <v>2568.1999999999998</v>
      </c>
      <c r="AR44" s="20">
        <v>5704.4</v>
      </c>
      <c r="AS44" s="20">
        <v>4393.3999999999996</v>
      </c>
      <c r="AT44" s="24">
        <f>AO44/D44</f>
        <v>2.811593542454089</v>
      </c>
      <c r="AU44" s="25">
        <f>AP44/D44</f>
        <v>3.961410758505536</v>
      </c>
      <c r="AV44" s="25">
        <f>AQ44/D44</f>
        <v>1.4512289041986073</v>
      </c>
      <c r="AW44" s="25">
        <f>AR44/D44</f>
        <v>3.223421135858008</v>
      </c>
      <c r="AX44" s="26">
        <f>AS44/D44</f>
        <v>2.4826061318067758</v>
      </c>
    </row>
    <row r="45" spans="1:50">
      <c r="A45" s="10">
        <v>2013</v>
      </c>
      <c r="B45" s="9" t="s">
        <v>5</v>
      </c>
      <c r="C45" s="11">
        <v>41306</v>
      </c>
      <c r="D45" s="32">
        <v>1790.458928571428</v>
      </c>
      <c r="E45" s="25">
        <v>2.1891677999999994</v>
      </c>
      <c r="F45" s="30">
        <v>2.2718402999999996</v>
      </c>
      <c r="G45" s="30">
        <v>4.0796123</v>
      </c>
      <c r="H45" s="30">
        <v>1.4770820000000002</v>
      </c>
      <c r="I45" s="30">
        <v>1.1243459999999998</v>
      </c>
      <c r="J45" s="30">
        <v>1.1463919999999996</v>
      </c>
      <c r="K45" s="30">
        <v>0</v>
      </c>
      <c r="L45" s="30">
        <v>0</v>
      </c>
      <c r="M45" s="30">
        <v>0</v>
      </c>
      <c r="N45" s="30">
        <v>1.1684380000000001</v>
      </c>
      <c r="O45" s="13">
        <f>((E45+(D45/Cotizacion!$G$12))*(1+Costos!$B$14)*(1+Aranceles!$D$6)+Costos!$B$22)</f>
        <v>3.1202124462861409</v>
      </c>
      <c r="P45" s="14">
        <f>((F45+(D45/Cotizacion!$G$12))*(1+Costos!$B$14)+Costos!$B$22)</f>
        <v>2.7768858640876699</v>
      </c>
      <c r="Q45" s="15">
        <f>((G45+(D45/Cotizacion!$G$12))*(1+Costos!$B$14)+Costos!$B$22)</f>
        <v>4.5936967240876694</v>
      </c>
      <c r="R45" s="14">
        <f>((H45+(D45/Cotizacion!$G$12))*(1+Costos!$B$14))+Costos!$B$12+Costos!$B$22</f>
        <v>2.0222337725876707</v>
      </c>
      <c r="S45" s="14">
        <f>((I45+(D45/Cotizacion!$G$12))*(1+Costos!$B$14))+Costos!$B$12+Costos!$B$22</f>
        <v>1.6677340925876702</v>
      </c>
      <c r="T45" s="14">
        <f>((J45+(D45/Cotizacion!$G$12))*(1+Costos!$B$14))+Costos!$B$12+Costos!$B$22</f>
        <v>1.6898903225876702</v>
      </c>
      <c r="U45" s="14">
        <v>0</v>
      </c>
      <c r="V45" s="14">
        <f>((N45+(D45/Cotizacion!$G$12))*(1+Costos!$B$14))+Costos!$B$12+Costos!$B$22</f>
        <v>1.7120465525876707</v>
      </c>
      <c r="W45" s="13">
        <f>((H45+(D45/Cotizacion!$G$12))*(1+Costos!$B$14))*(1+Aranceles!I18)+Costos!$B$22</f>
        <v>3.4987103818727205</v>
      </c>
      <c r="X45" s="14">
        <f>((I45+(D45/Cotizacion!$G$12))*(1+Costos!$B$14))*(1+Aranceles!I18)+Costos!$B$22</f>
        <v>2.8677009514727194</v>
      </c>
      <c r="Y45" s="14">
        <f>((J45+(D45/Cotizacion!$G$12))*(1+Costos!$B$14))*(1+Aranceles!I18)+Costos!$B$22</f>
        <v>2.9071390408727198</v>
      </c>
      <c r="Z45" s="14">
        <v>0</v>
      </c>
      <c r="AA45" s="15">
        <f>((N45+(D45/Cotizacion!$G$12))*(1+Costos!$B$14))*(1+Aranceles!I18)+Costos!$B$22</f>
        <v>2.9465771302727206</v>
      </c>
      <c r="AB45" s="13">
        <f>(O45+Costos!$B$29)</f>
        <v>3.3406304462861409</v>
      </c>
      <c r="AC45" s="14">
        <f>(P45+Costos!$B$29)</f>
        <v>2.9973038640876699</v>
      </c>
      <c r="AD45" s="15">
        <f>(Q45+Costos!$B$29)</f>
        <v>4.8141147240876698</v>
      </c>
      <c r="AE45" s="16">
        <f>(R45+Costos!$B$29)</f>
        <v>2.2426517725876707</v>
      </c>
      <c r="AF45" s="16">
        <f>(S45+Costos!$B$29)</f>
        <v>1.8881520925876702</v>
      </c>
      <c r="AG45" s="16">
        <f>(T45+Costos!$B$29)</f>
        <v>1.9103083225876702</v>
      </c>
      <c r="AH45" s="16">
        <v>0</v>
      </c>
      <c r="AI45" s="16">
        <f>(V45+Costos!$B$29)</f>
        <v>1.9324645525876707</v>
      </c>
      <c r="AJ45" s="13">
        <f>(W45+Costos!$B$29)</f>
        <v>3.7191283818727205</v>
      </c>
      <c r="AK45" s="14">
        <f>(X45+Costos!$B$29)</f>
        <v>3.0881189514727194</v>
      </c>
      <c r="AL45" s="14">
        <f>(Y45+Costos!$B$29)</f>
        <v>3.1275570408727198</v>
      </c>
      <c r="AM45" s="14">
        <v>0</v>
      </c>
      <c r="AN45" s="15">
        <f>(AA45+Costos!$B$29)</f>
        <v>3.1669951302727206</v>
      </c>
      <c r="AO45" s="17">
        <v>4922</v>
      </c>
      <c r="AP45" s="20">
        <v>6941.25</v>
      </c>
      <c r="AQ45" s="20">
        <v>2573.25</v>
      </c>
      <c r="AR45" s="20">
        <v>5625</v>
      </c>
      <c r="AS45" s="20">
        <v>4253.75</v>
      </c>
      <c r="AT45" s="24">
        <f>AO45/D45</f>
        <v>2.7490158648471019</v>
      </c>
      <c r="AU45" s="25">
        <f>AP45/D45</f>
        <v>3.8767993441426141</v>
      </c>
      <c r="AV45" s="25">
        <f>AQ45/D45</f>
        <v>1.4372013559971162</v>
      </c>
      <c r="AW45" s="25">
        <f>AR45/D45</f>
        <v>3.1416526289648412</v>
      </c>
      <c r="AX45" s="26">
        <f>AS45/D45</f>
        <v>2.3757875325260791</v>
      </c>
    </row>
    <row r="46" spans="1:50">
      <c r="A46" s="10">
        <v>2013</v>
      </c>
      <c r="B46" s="9" t="s">
        <v>6</v>
      </c>
      <c r="C46" s="11">
        <v>41334</v>
      </c>
      <c r="D46" s="32">
        <v>1813.7487096774196</v>
      </c>
      <c r="E46" s="25">
        <v>2.3093185000000003</v>
      </c>
      <c r="F46" s="30">
        <v>2.3313645000000012</v>
      </c>
      <c r="G46" s="30">
        <v>3.8723799000000012</v>
      </c>
      <c r="H46" s="30">
        <v>1.4936165000000001</v>
      </c>
      <c r="I46" s="30">
        <v>1.1254482999999997</v>
      </c>
      <c r="J46" s="30">
        <v>1.1607219</v>
      </c>
      <c r="K46" s="30">
        <v>0</v>
      </c>
      <c r="L46" s="30">
        <v>0</v>
      </c>
      <c r="M46" s="30">
        <v>0</v>
      </c>
      <c r="N46" s="30">
        <v>1.1695403</v>
      </c>
      <c r="O46" s="13">
        <f>((E46+(D46/Cotizacion!$G$12))*(1+Costos!$B$14)*(1+Aranceles!$D$6)+Costos!$B$22)</f>
        <v>3.2672999532281484</v>
      </c>
      <c r="P46" s="14">
        <f>((F46+(D46/Cotizacion!$G$12))*(1+Costos!$B$14)+Costos!$B$22)</f>
        <v>2.8427558065376766</v>
      </c>
      <c r="Q46" s="15">
        <f>((G46+(D46/Cotizacion!$G$12))*(1+Costos!$B$14)+Costos!$B$22)</f>
        <v>4.3914762835376768</v>
      </c>
      <c r="R46" s="14">
        <f>((H46+(D46/Cotizacion!$G$12))*(1+Costos!$B$14))+Costos!$B$12+Costos!$B$22</f>
        <v>2.0448990665376758</v>
      </c>
      <c r="S46" s="14">
        <f>((I46+(D46/Cotizacion!$G$12))*(1+Costos!$B$14))+Costos!$B$12+Costos!$B$22</f>
        <v>1.6748900255376757</v>
      </c>
      <c r="T46" s="14">
        <f>((J46+(D46/Cotizacion!$G$12))*(1+Costos!$B$14))+Costos!$B$12+Costos!$B$22</f>
        <v>1.7103399935376757</v>
      </c>
      <c r="U46" s="14">
        <v>0</v>
      </c>
      <c r="V46" s="14">
        <f>((N46+(D46/Cotizacion!$G$12))*(1+Costos!$B$14))+Costos!$B$12+Costos!$B$22</f>
        <v>1.7192024855376757</v>
      </c>
      <c r="W46" s="13">
        <f>((H46+(D46/Cotizacion!$G$12))*(1+Costos!$B$14))*(1+Aranceles!I19)+Costos!$B$22</f>
        <v>3.5390546051037299</v>
      </c>
      <c r="X46" s="14">
        <f>((I46+(D46/Cotizacion!$G$12))*(1+Costos!$B$14))*(1+Aranceles!I19)+Costos!$B$22</f>
        <v>2.8804385121237295</v>
      </c>
      <c r="Y46" s="14">
        <f>((J46+(D46/Cotizacion!$G$12))*(1+Costos!$B$14))*(1+Aranceles!I19)+Costos!$B$22</f>
        <v>2.9435394551637293</v>
      </c>
      <c r="Z46" s="14">
        <v>0</v>
      </c>
      <c r="AA46" s="15">
        <f>((N46+(D46/Cotizacion!$G$12))*(1+Costos!$B$14))*(1+Aranceles!I19)+Costos!$B$22</f>
        <v>2.9593146909237293</v>
      </c>
      <c r="AB46" s="13">
        <f>(O46+Costos!$B$29)</f>
        <v>3.4877179532281484</v>
      </c>
      <c r="AC46" s="14">
        <f>(P46+Costos!$B$29)</f>
        <v>3.0631738065376766</v>
      </c>
      <c r="AD46" s="15">
        <f>(Q46+Costos!$B$29)</f>
        <v>4.6118942835376764</v>
      </c>
      <c r="AE46" s="16">
        <f>(R46+Costos!$B$29)</f>
        <v>2.2653170665376758</v>
      </c>
      <c r="AF46" s="16">
        <f>(S46+Costos!$B$29)</f>
        <v>1.8953080255376757</v>
      </c>
      <c r="AG46" s="16">
        <f>(T46+Costos!$B$29)</f>
        <v>1.9307579935376757</v>
      </c>
      <c r="AH46" s="16">
        <v>0</v>
      </c>
      <c r="AI46" s="16">
        <f>(V46+Costos!$B$29)</f>
        <v>1.9396204855376757</v>
      </c>
      <c r="AJ46" s="13">
        <f>(W46+Costos!$B$29)</f>
        <v>3.7594726051037299</v>
      </c>
      <c r="AK46" s="14">
        <f>(X46+Costos!$B$29)</f>
        <v>3.1008565121237295</v>
      </c>
      <c r="AL46" s="14">
        <f>(Y46+Costos!$B$29)</f>
        <v>3.1639574551637293</v>
      </c>
      <c r="AM46" s="14">
        <v>0</v>
      </c>
      <c r="AN46" s="15">
        <f>(AA46+Costos!$B$29)</f>
        <v>3.1797326909237293</v>
      </c>
      <c r="AO46" s="17">
        <v>4914</v>
      </c>
      <c r="AP46" s="20">
        <v>6923.75</v>
      </c>
      <c r="AQ46" s="20">
        <v>2588</v>
      </c>
      <c r="AR46" s="20">
        <v>5554.25</v>
      </c>
      <c r="AS46" s="20">
        <v>4168</v>
      </c>
      <c r="AT46" s="24">
        <f>AO46/D46</f>
        <v>2.7093058557565941</v>
      </c>
      <c r="AU46" s="25">
        <f>AP46/D46</f>
        <v>3.8173700485947739</v>
      </c>
      <c r="AV46" s="25">
        <f>AQ46/D46</f>
        <v>1.4268790302600867</v>
      </c>
      <c r="AW46" s="25">
        <f>AR46/D46</f>
        <v>3.0623040393439283</v>
      </c>
      <c r="AX46" s="26">
        <f>AS46/D46</f>
        <v>2.2980030131854874</v>
      </c>
    </row>
    <row r="47" spans="1:50">
      <c r="A47" s="10">
        <v>2013</v>
      </c>
      <c r="B47" s="9" t="s">
        <v>7</v>
      </c>
      <c r="C47" s="11">
        <v>41365</v>
      </c>
      <c r="D47" s="32">
        <v>1830.2313333333332</v>
      </c>
      <c r="E47" s="25">
        <v>2.2927839999999988</v>
      </c>
      <c r="F47" s="30">
        <v>2.4430976363636367</v>
      </c>
      <c r="G47" s="30">
        <v>3.3008874545454545</v>
      </c>
      <c r="H47" s="30">
        <v>1.5432199999999996</v>
      </c>
      <c r="I47" s="30">
        <v>1.1634275454545455</v>
      </c>
      <c r="J47" s="30">
        <v>1.2075195454545453</v>
      </c>
      <c r="K47" s="30">
        <v>0</v>
      </c>
      <c r="L47" s="30">
        <v>0</v>
      </c>
      <c r="M47" s="30">
        <v>0</v>
      </c>
      <c r="N47" s="30">
        <v>1.2075195454545453</v>
      </c>
      <c r="O47" s="13">
        <f>((E47+(D47/Cotizacion!$G$12))*(1+Costos!$B$14)*(1+Aranceles!$D$6)+Costos!$B$22)</f>
        <v>3.2529892637891451</v>
      </c>
      <c r="P47" s="14">
        <f>((F47+(D47/Cotizacion!$G$12))*(1+Costos!$B$14)+Costos!$B$22)</f>
        <v>2.959327979842612</v>
      </c>
      <c r="Q47" s="15">
        <f>((G47+(D47/Cotizacion!$G$12))*(1+Costos!$B$14)+Costos!$B$22)</f>
        <v>3.821406747115339</v>
      </c>
      <c r="R47" s="14">
        <f>((H47+(D47/Cotizacion!$G$12))*(1+Costos!$B$14))+Costos!$B$12+Costos!$B$22</f>
        <v>2.0990309552971573</v>
      </c>
      <c r="S47" s="14">
        <f>((I47+(D47/Cotizacion!$G$12))*(1+Costos!$B$14))+Costos!$B$12+Costos!$B$22</f>
        <v>1.7173395384789756</v>
      </c>
      <c r="T47" s="14">
        <f>((J47+(D47/Cotizacion!$G$12))*(1+Costos!$B$14))+Costos!$B$12+Costos!$B$22</f>
        <v>1.7616519984789754</v>
      </c>
      <c r="U47" s="14">
        <v>0</v>
      </c>
      <c r="V47" s="14">
        <f>((N47+(D47/Cotizacion!$G$12))*(1+Costos!$B$14))+Costos!$B$12+Costos!$B$22</f>
        <v>1.7616519984789754</v>
      </c>
      <c r="W47" s="13">
        <f>((H47+(D47/Cotizacion!$G$12))*(1+Costos!$B$14))*(1+Aranceles!I20)+Costos!$B$22</f>
        <v>3.7265896600839787</v>
      </c>
      <c r="X47" s="14">
        <f>((I47+(D47/Cotizacion!$G$12))*(1+Costos!$B$14))*(1+Aranceles!I20)+Costos!$B$22</f>
        <v>3.030002824390797</v>
      </c>
      <c r="Y47" s="14">
        <f>((J47+(D47/Cotizacion!$G$12))*(1+Costos!$B$14))*(1+Aranceles!I20)+Costos!$B$22</f>
        <v>3.1108730638907964</v>
      </c>
      <c r="Z47" s="14">
        <v>0</v>
      </c>
      <c r="AA47" s="15">
        <f>((N47+(D47/Cotizacion!$G$12))*(1+Costos!$B$14))*(1+Aranceles!I20)+Costos!$B$22</f>
        <v>3.1108730638907964</v>
      </c>
      <c r="AB47" s="13">
        <f>(O47+Costos!$B$29)</f>
        <v>3.4734072637891451</v>
      </c>
      <c r="AC47" s="14">
        <f>(P47+Costos!$B$29)</f>
        <v>3.179745979842612</v>
      </c>
      <c r="AD47" s="15">
        <f>(Q47+Costos!$B$29)</f>
        <v>4.0418247471153386</v>
      </c>
      <c r="AE47" s="16">
        <f>(R47+Costos!$B$29)</f>
        <v>2.3194489552971573</v>
      </c>
      <c r="AF47" s="16">
        <f>(S47+Costos!$B$29)</f>
        <v>1.9377575384789756</v>
      </c>
      <c r="AG47" s="16">
        <f>(T47+Costos!$B$29)</f>
        <v>1.9820699984789754</v>
      </c>
      <c r="AH47" s="16">
        <v>0</v>
      </c>
      <c r="AI47" s="16">
        <f>(V47+Costos!$B$29)</f>
        <v>1.9820699984789754</v>
      </c>
      <c r="AJ47" s="13">
        <f>(W47+Costos!$B$29)</f>
        <v>3.9470076600839787</v>
      </c>
      <c r="AK47" s="14">
        <f>(X47+Costos!$B$29)</f>
        <v>3.250420824390797</v>
      </c>
      <c r="AL47" s="14">
        <f>(Y47+Costos!$B$29)</f>
        <v>3.3312910638907964</v>
      </c>
      <c r="AM47" s="14">
        <v>0</v>
      </c>
      <c r="AN47" s="15">
        <f>(AA47+Costos!$B$29)</f>
        <v>3.3312910638907964</v>
      </c>
      <c r="AO47" s="17">
        <v>4755.5</v>
      </c>
      <c r="AP47" s="20">
        <v>6764.5</v>
      </c>
      <c r="AQ47" s="20">
        <v>2729.5</v>
      </c>
      <c r="AR47" s="20">
        <v>5835.5</v>
      </c>
      <c r="AS47" s="20">
        <v>4237.5</v>
      </c>
      <c r="AT47" s="24">
        <f>AO47/D47</f>
        <v>2.598305423685968</v>
      </c>
      <c r="AU47" s="25">
        <f>AP47/D47</f>
        <v>3.6959808723633119</v>
      </c>
      <c r="AV47" s="25">
        <f>AQ47/D47</f>
        <v>1.4913415316898011</v>
      </c>
      <c r="AW47" s="25">
        <f>AR47/D47</f>
        <v>3.1883947639405879</v>
      </c>
      <c r="AX47" s="26">
        <f>AS47/D47</f>
        <v>2.3152810919712521</v>
      </c>
    </row>
    <row r="48" spans="1:50">
      <c r="A48" s="10">
        <v>2013</v>
      </c>
      <c r="B48" s="9" t="s">
        <v>8</v>
      </c>
      <c r="C48" s="11">
        <v>41395</v>
      </c>
      <c r="D48" s="32">
        <v>1847.92129032258</v>
      </c>
      <c r="E48" s="25">
        <v>2.3769596363636358</v>
      </c>
      <c r="F48" s="30">
        <v>2.788819000000001</v>
      </c>
      <c r="G48" s="30">
        <v>2.9782141818181813</v>
      </c>
      <c r="H48" s="30">
        <v>1.5432199999999996</v>
      </c>
      <c r="I48" s="30">
        <v>1.1684379999999999</v>
      </c>
      <c r="J48" s="30">
        <v>1.2125300000000003</v>
      </c>
      <c r="K48" s="30">
        <v>0</v>
      </c>
      <c r="L48" s="30">
        <v>0</v>
      </c>
      <c r="M48" s="30">
        <v>0</v>
      </c>
      <c r="N48" s="30">
        <v>1.2125300000000003</v>
      </c>
      <c r="O48" s="13">
        <f>((E48+(D48/Cotizacion!$G$12))*(1+Costos!$B$14)*(1+Aranceles!$D$6)+Costos!$B$22)</f>
        <v>3.3564501487905725</v>
      </c>
      <c r="P48" s="14">
        <f>((F48+(D48/Cotizacion!$G$12))*(1+Costos!$B$14)+Costos!$B$22)</f>
        <v>3.3113718538563814</v>
      </c>
      <c r="Q48" s="15">
        <f>((G48+(D48/Cotizacion!$G$12))*(1+Costos!$B$14)+Costos!$B$22)</f>
        <v>3.5017140115836525</v>
      </c>
      <c r="R48" s="14">
        <f>((H48+(D48/Cotizacion!$G$12))*(1+Costos!$B$14))+Costos!$B$12+Costos!$B$22</f>
        <v>2.1036248588563802</v>
      </c>
      <c r="S48" s="14">
        <f>((I48+(D48/Cotizacion!$G$12))*(1+Costos!$B$14))+Costos!$B$12+Costos!$B$22</f>
        <v>1.7269689488563802</v>
      </c>
      <c r="T48" s="14">
        <f>((J48+(D48/Cotizacion!$G$12))*(1+Costos!$B$14))+Costos!$B$12+Costos!$B$22</f>
        <v>1.7712814088563806</v>
      </c>
      <c r="U48" s="14">
        <v>0</v>
      </c>
      <c r="V48" s="14">
        <f>((N48+(D48/Cotizacion!$G$12))*(1+Costos!$B$14))+Costos!$B$12+Costos!$B$22</f>
        <v>1.7712814088563806</v>
      </c>
      <c r="W48" s="13">
        <f>((H48+(D48/Cotizacion!$G$12))*(1+Costos!$B$14))*(1+Aranceles!I21)+Costos!$B$22</f>
        <v>3.6131241758815111</v>
      </c>
      <c r="X48" s="14">
        <f>((I48+(D48/Cotizacion!$G$12))*(1+Costos!$B$14))*(1+Aranceles!I21)+Costos!$B$22</f>
        <v>2.9483264947315111</v>
      </c>
      <c r="Y48" s="14">
        <f>((J48+(D48/Cotizacion!$G$12))*(1+Costos!$B$14))*(1+Aranceles!I21)+Costos!$B$22</f>
        <v>3.0265379866315119</v>
      </c>
      <c r="Z48" s="14">
        <v>0</v>
      </c>
      <c r="AA48" s="15">
        <f>((N48+(D48/Cotizacion!$G$12))*(1+Costos!$B$14))*(1+Aranceles!I21)+Costos!$B$22</f>
        <v>3.0265379866315119</v>
      </c>
      <c r="AB48" s="13">
        <f>(O48+Costos!$B$29)</f>
        <v>3.5768681487905725</v>
      </c>
      <c r="AC48" s="14">
        <f>(P48+Costos!$B$29)</f>
        <v>3.5317898538563814</v>
      </c>
      <c r="AD48" s="15">
        <f>(Q48+Costos!$B$29)</f>
        <v>3.7221320115836525</v>
      </c>
      <c r="AE48" s="16">
        <f>(R48+Costos!$B$29)</f>
        <v>2.3240428588563802</v>
      </c>
      <c r="AF48" s="16">
        <f>(S48+Costos!$B$29)</f>
        <v>1.9473869488563802</v>
      </c>
      <c r="AG48" s="16">
        <f>(T48+Costos!$B$29)</f>
        <v>1.9916994088563806</v>
      </c>
      <c r="AH48" s="16">
        <v>0</v>
      </c>
      <c r="AI48" s="16">
        <f>(V48+Costos!$B$29)</f>
        <v>1.9916994088563806</v>
      </c>
      <c r="AJ48" s="13">
        <f>(W48+Costos!$B$29)</f>
        <v>3.8335421758815111</v>
      </c>
      <c r="AK48" s="14">
        <f>(X48+Costos!$B$29)</f>
        <v>3.1687444947315111</v>
      </c>
      <c r="AL48" s="14">
        <f>(Y48+Costos!$B$29)</f>
        <v>3.2469559866315119</v>
      </c>
      <c r="AM48" s="14">
        <v>0</v>
      </c>
      <c r="AN48" s="15">
        <f>(AA48+Costos!$B$29)</f>
        <v>3.2469559866315119</v>
      </c>
      <c r="AO48" s="17">
        <v>5100.8</v>
      </c>
      <c r="AP48" s="20">
        <v>6935.4</v>
      </c>
      <c r="AQ48" s="20">
        <v>2840.4</v>
      </c>
      <c r="AR48" s="20">
        <v>5780.8</v>
      </c>
      <c r="AS48" s="20">
        <v>4304.8</v>
      </c>
      <c r="AT48" s="24">
        <f>AO48/D48</f>
        <v>2.760290725970036</v>
      </c>
      <c r="AU48" s="25">
        <f>AP48/D48</f>
        <v>3.7530819284999581</v>
      </c>
      <c r="AV48" s="25">
        <f>AQ48/D48</f>
        <v>1.537078453976884</v>
      </c>
      <c r="AW48" s="25">
        <f>AR48/D48</f>
        <v>3.1282717669164808</v>
      </c>
      <c r="AX48" s="26">
        <f>AS48/D48</f>
        <v>2.3295364486268451</v>
      </c>
    </row>
    <row r="49" spans="1:50">
      <c r="A49" s="10">
        <v>2013</v>
      </c>
      <c r="B49" s="9" t="s">
        <v>9</v>
      </c>
      <c r="C49" s="11">
        <v>41426</v>
      </c>
      <c r="D49" s="32">
        <v>1908.1826666666675</v>
      </c>
      <c r="E49" s="25">
        <v>2.4041743157894735</v>
      </c>
      <c r="F49" s="30">
        <v>2.828849894736841</v>
      </c>
      <c r="G49" s="30">
        <v>3.1456161052631582</v>
      </c>
      <c r="H49" s="30">
        <v>1.5432199999999996</v>
      </c>
      <c r="I49" s="30">
        <v>1.1197047368421049</v>
      </c>
      <c r="J49" s="30">
        <v>1.1440713684210524</v>
      </c>
      <c r="K49" s="30">
        <v>0</v>
      </c>
      <c r="L49" s="30">
        <v>0</v>
      </c>
      <c r="M49" s="30">
        <v>0</v>
      </c>
      <c r="N49" s="30">
        <v>1.1637967368421058</v>
      </c>
      <c r="O49" s="13">
        <f>((E49+(D49/Cotizacion!$G$12))*(1+Costos!$B$14)*(1+Aranceles!$D$6)+Costos!$B$22)</f>
        <v>3.4063301777608044</v>
      </c>
      <c r="P49" s="14">
        <f>((F49+(D49/Cotizacion!$G$12))*(1+Costos!$B$14)+Costos!$B$22)</f>
        <v>3.3672521752182769</v>
      </c>
      <c r="Q49" s="15">
        <f>((G49+(D49/Cotizacion!$G$12))*(1+Costos!$B$14)+Costos!$B$22)</f>
        <v>3.6856022167972258</v>
      </c>
      <c r="R49" s="14">
        <f>((H49+(D49/Cotizacion!$G$12))*(1+Costos!$B$14))+Costos!$B$12+Costos!$B$22</f>
        <v>2.1192741310077512</v>
      </c>
      <c r="S49" s="14">
        <f>((I49+(D49/Cotizacion!$G$12))*(1+Costos!$B$14))+Costos!$B$12+Costos!$B$22</f>
        <v>1.6936412915340675</v>
      </c>
      <c r="T49" s="14">
        <f>((J49+(D49/Cotizacion!$G$12))*(1+Costos!$B$14))+Costos!$B$12+Costos!$B$22</f>
        <v>1.7181297562709097</v>
      </c>
      <c r="U49" s="14">
        <v>0</v>
      </c>
      <c r="V49" s="14">
        <f>((N49+(D49/Cotizacion!$G$12))*(1+Costos!$B$14))+Costos!$B$12+Costos!$B$22</f>
        <v>1.7379537515340684</v>
      </c>
      <c r="W49" s="13">
        <f>((H49+(D49/Cotizacion!$G$12))*(1+Costos!$B$14))*(1+Aranceles!I22)+Costos!$B$22</f>
        <v>3.6305127816847533</v>
      </c>
      <c r="X49" s="14">
        <f>((I49+(D49/Cotizacion!$G$12))*(1+Costos!$B$14))*(1+Aranceles!I22)+Costos!$B$22</f>
        <v>2.8813989842110699</v>
      </c>
      <c r="Y49" s="14">
        <f>((J49+(D49/Cotizacion!$G$12))*(1+Costos!$B$14))*(1+Aranceles!I22)+Costos!$B$22</f>
        <v>2.9244986821479122</v>
      </c>
      <c r="Z49" s="14">
        <v>0</v>
      </c>
      <c r="AA49" s="15">
        <f>((N49+(D49/Cotizacion!$G$12))*(1+Costos!$B$14))*(1+Aranceles!I22)+Costos!$B$22</f>
        <v>2.9593889138110714</v>
      </c>
      <c r="AB49" s="13">
        <f>(O49+Costos!$B$29)</f>
        <v>3.6267481777608044</v>
      </c>
      <c r="AC49" s="14">
        <f>(P49+Costos!$B$29)</f>
        <v>3.5876701752182769</v>
      </c>
      <c r="AD49" s="15">
        <f>(Q49+Costos!$B$29)</f>
        <v>3.9060202167972258</v>
      </c>
      <c r="AE49" s="16">
        <f>(R49+Costos!$B$29)</f>
        <v>2.3396921310077512</v>
      </c>
      <c r="AF49" s="16">
        <f>(S49+Costos!$B$29)</f>
        <v>1.9140592915340675</v>
      </c>
      <c r="AG49" s="16">
        <f>(T49+Costos!$B$29)</f>
        <v>1.9385477562709097</v>
      </c>
      <c r="AH49" s="16">
        <v>0</v>
      </c>
      <c r="AI49" s="16">
        <f>(V49+Costos!$B$29)</f>
        <v>1.9583717515340684</v>
      </c>
      <c r="AJ49" s="13">
        <f>(W49+Costos!$B$29)</f>
        <v>3.8509307816847533</v>
      </c>
      <c r="AK49" s="14">
        <f>(X49+Costos!$B$29)</f>
        <v>3.1018169842110699</v>
      </c>
      <c r="AL49" s="14">
        <f>(Y49+Costos!$B$29)</f>
        <v>3.1449166821479122</v>
      </c>
      <c r="AM49" s="14">
        <v>0</v>
      </c>
      <c r="AN49" s="15">
        <f>(AA49+Costos!$B$29)</f>
        <v>3.1798069138110714</v>
      </c>
      <c r="AO49" s="17">
        <v>5232.25</v>
      </c>
      <c r="AP49" s="20">
        <v>7001.25</v>
      </c>
      <c r="AQ49" s="20">
        <v>3036.25</v>
      </c>
      <c r="AR49" s="20">
        <v>5825.25</v>
      </c>
      <c r="AS49" s="20">
        <v>4332</v>
      </c>
      <c r="AT49" s="24">
        <f>AO49/D49</f>
        <v>2.7420068798444861</v>
      </c>
      <c r="AU49" s="25">
        <f>AP49/D49</f>
        <v>3.6690669726238632</v>
      </c>
      <c r="AV49" s="25">
        <f>AQ49/D49</f>
        <v>1.591173661221811</v>
      </c>
      <c r="AW49" s="25">
        <f>AR49/D49</f>
        <v>3.0527737735800264</v>
      </c>
      <c r="AX49" s="26">
        <f>AS49/D49</f>
        <v>2.2702229066818891</v>
      </c>
    </row>
    <row r="50" spans="1:50">
      <c r="A50" s="10">
        <v>2013</v>
      </c>
      <c r="B50" s="9" t="s">
        <v>10</v>
      </c>
      <c r="C50" s="11">
        <v>41456</v>
      </c>
      <c r="D50" s="32">
        <v>1901.542580645161</v>
      </c>
      <c r="E50" s="25">
        <v>2.2189778260869559</v>
      </c>
      <c r="F50" s="30">
        <v>2.7327454782608713</v>
      </c>
      <c r="G50" s="30">
        <v>3.2848540000000006</v>
      </c>
      <c r="H50" s="30">
        <v>1.5432199999999996</v>
      </c>
      <c r="I50" s="30">
        <v>1.0802540000000005</v>
      </c>
      <c r="J50" s="30">
        <v>1.1023000000000001</v>
      </c>
      <c r="K50" s="30">
        <v>0</v>
      </c>
      <c r="L50" s="30">
        <v>0</v>
      </c>
      <c r="M50" s="30">
        <v>0</v>
      </c>
      <c r="N50" s="30">
        <v>1.1243459999999998</v>
      </c>
      <c r="O50" s="13">
        <f>((E50+(D50/Cotizacion!$G$12))*(1+Costos!$B$14)*(1+Aranceles!$D$6)+Costos!$B$22)</f>
        <v>3.1884278484935495</v>
      </c>
      <c r="P50" s="14">
        <f>((F50+(D50/Cotizacion!$G$12))*(1+Costos!$B$14)+Costos!$B$22)</f>
        <v>3.2689428732357375</v>
      </c>
      <c r="Q50" s="15">
        <f>((G50+(D50/Cotizacion!$G$12))*(1+Costos!$B$14)+Costos!$B$22)</f>
        <v>3.8238119375835624</v>
      </c>
      <c r="R50" s="14">
        <f>((H50+(D50/Cotizacion!$G$12))*(1+Costos!$B$14))+Costos!$B$12+Costos!$B$22</f>
        <v>2.1175497675835619</v>
      </c>
      <c r="S50" s="14">
        <f>((I50+(D50/Cotizacion!$G$12))*(1+Costos!$B$14))+Costos!$B$12+Costos!$B$22</f>
        <v>1.6522689375835626</v>
      </c>
      <c r="T50" s="14">
        <f>((J50+(D50/Cotizacion!$G$12))*(1+Costos!$B$14))+Costos!$B$12+Costos!$B$22</f>
        <v>1.6744251675835624</v>
      </c>
      <c r="U50" s="14">
        <v>0</v>
      </c>
      <c r="V50" s="14">
        <f>((N50+(D50/Cotizacion!$G$12))*(1+Costos!$B$14))+Costos!$B$12+Costos!$B$22</f>
        <v>1.6965813975835622</v>
      </c>
      <c r="W50" s="13">
        <f>((H50+(D50/Cotizacion!$G$12))*(1+Costos!$B$14))*(1+Aranceles!I23)+Costos!$B$22</f>
        <v>3.7808339679602803</v>
      </c>
      <c r="X50" s="14">
        <f>((I50+(D50/Cotizacion!$G$12))*(1+Costos!$B$14))*(1+Aranceles!I23)+Costos!$B$22</f>
        <v>2.9270436449102819</v>
      </c>
      <c r="Y50" s="14">
        <f>((J50+(D50/Cotizacion!$G$12))*(1+Costos!$B$14))*(1+Aranceles!I23)+Costos!$B$22</f>
        <v>2.9677003269602813</v>
      </c>
      <c r="Z50" s="14">
        <v>0</v>
      </c>
      <c r="AA50" s="15">
        <f>((N50+(D50/Cotizacion!$G$12))*(1+Costos!$B$14))*(1+Aranceles!I23)+Costos!$B$22</f>
        <v>3.0083570090102807</v>
      </c>
      <c r="AB50" s="13">
        <f>(O50+Costos!$B$29)</f>
        <v>3.4088458484935495</v>
      </c>
      <c r="AC50" s="14">
        <f>(P50+Costos!$B$29)</f>
        <v>3.4893608732357375</v>
      </c>
      <c r="AD50" s="15">
        <f>(Q50+Costos!$B$29)</f>
        <v>4.0442299375835624</v>
      </c>
      <c r="AE50" s="16">
        <f>(R50+Costos!$B$29)</f>
        <v>2.337967767583562</v>
      </c>
      <c r="AF50" s="16">
        <f>(S50+Costos!$B$29)</f>
        <v>1.8726869375835626</v>
      </c>
      <c r="AG50" s="16">
        <f>(T50+Costos!$B$29)</f>
        <v>1.8948431675835624</v>
      </c>
      <c r="AH50" s="16">
        <v>0</v>
      </c>
      <c r="AI50" s="16">
        <f>(V50+Costos!$B$29)</f>
        <v>1.9169993975835622</v>
      </c>
      <c r="AJ50" s="13">
        <f>(W50+Costos!$B$29)</f>
        <v>4.0012519679602807</v>
      </c>
      <c r="AK50" s="14">
        <f>(X50+Costos!$B$29)</f>
        <v>3.1474616449102819</v>
      </c>
      <c r="AL50" s="14">
        <f>(Y50+Costos!$B$29)</f>
        <v>3.1881183269602813</v>
      </c>
      <c r="AM50" s="14">
        <v>0</v>
      </c>
      <c r="AN50" s="15">
        <f>(AA50+Costos!$B$29)</f>
        <v>3.2287750090102807</v>
      </c>
      <c r="AO50" s="17">
        <v>5113</v>
      </c>
      <c r="AP50" s="20">
        <v>7005.2</v>
      </c>
      <c r="AQ50" s="20">
        <v>3016.8</v>
      </c>
      <c r="AR50" s="20">
        <v>5830.4</v>
      </c>
      <c r="AS50" s="20">
        <v>4472.2</v>
      </c>
      <c r="AT50" s="24">
        <f>AO50/D50</f>
        <v>2.6888695799098259</v>
      </c>
      <c r="AU50" s="25">
        <f>AP50/D50</f>
        <v>3.6839564211195599</v>
      </c>
      <c r="AV50" s="25">
        <f>AQ50/D50</f>
        <v>1.5865014176944969</v>
      </c>
      <c r="AW50" s="25">
        <f>AR50/D50</f>
        <v>3.0661422254461659</v>
      </c>
      <c r="AX50" s="26">
        <f>AS50/D50</f>
        <v>2.351880018633429</v>
      </c>
    </row>
    <row r="51" spans="1:50">
      <c r="A51" s="10">
        <v>2013</v>
      </c>
      <c r="B51" s="9" t="s">
        <v>11</v>
      </c>
      <c r="C51" s="11">
        <v>41487</v>
      </c>
      <c r="D51" s="32">
        <v>1902.1041935483872</v>
      </c>
      <c r="E51" s="25">
        <v>2.0412591818181816</v>
      </c>
      <c r="F51" s="30">
        <v>2.5873987272727281</v>
      </c>
      <c r="G51" s="30">
        <v>3.174624000000001</v>
      </c>
      <c r="H51" s="30">
        <v>1.5432199999999996</v>
      </c>
      <c r="I51" s="30">
        <v>1.0802540000000005</v>
      </c>
      <c r="J51" s="30">
        <v>1.1023000000000001</v>
      </c>
      <c r="K51" s="30">
        <v>0</v>
      </c>
      <c r="L51" s="30">
        <v>0</v>
      </c>
      <c r="M51" s="30">
        <v>0</v>
      </c>
      <c r="N51" s="30">
        <v>1.1243459999999998</v>
      </c>
      <c r="O51" s="13">
        <f>((E51+(D51/Cotizacion!$G$12))*(1+Costos!$B$14)*(1+Aranceles!$D$6)+Costos!$B$22)</f>
        <v>2.9814126334501241</v>
      </c>
      <c r="P51" s="14">
        <f>((F51+(D51/Cotizacion!$G$12))*(1+Costos!$B$14)+Costos!$B$22)</f>
        <v>3.1230152337039567</v>
      </c>
      <c r="Q51" s="15">
        <f>((G51+(D51/Cotizacion!$G$12))*(1+Costos!$B$14)+Costos!$B$22)</f>
        <v>3.7131766327948661</v>
      </c>
      <c r="R51" s="14">
        <f>((H51+(D51/Cotizacion!$G$12))*(1+Costos!$B$14))+Costos!$B$12+Costos!$B$22</f>
        <v>2.1176956127948645</v>
      </c>
      <c r="S51" s="14">
        <f>((I51+(D51/Cotizacion!$G$12))*(1+Costos!$B$14))+Costos!$B$12+Costos!$B$22</f>
        <v>1.6524147827948659</v>
      </c>
      <c r="T51" s="14">
        <f>((J51+(D51/Cotizacion!$G$12))*(1+Costos!$B$14))+Costos!$B$12+Costos!$B$22</f>
        <v>1.6745710127948654</v>
      </c>
      <c r="U51" s="14">
        <v>0</v>
      </c>
      <c r="V51" s="14">
        <f>((N51+(D51/Cotizacion!$G$12))*(1+Costos!$B$14))+Costos!$B$12+Costos!$B$22</f>
        <v>1.696727242794865</v>
      </c>
      <c r="W51" s="13">
        <f>((H51+(D51/Cotizacion!$G$12))*(1+Costos!$B$14))*(1+Aranceles!I24)+Costos!$B$22</f>
        <v>3.8935707304045164</v>
      </c>
      <c r="X51" s="14">
        <f>((I51+(D51/Cotizacion!$G$12))*(1+Costos!$B$14))*(1+Aranceles!I24)+Costos!$B$22</f>
        <v>3.0141899617045187</v>
      </c>
      <c r="Y51" s="14">
        <f>((J51+(D51/Cotizacion!$G$12))*(1+Costos!$B$14))*(1+Aranceles!I24)+Costos!$B$22</f>
        <v>3.056065236404518</v>
      </c>
      <c r="Z51" s="14">
        <v>0</v>
      </c>
      <c r="AA51" s="15">
        <f>((N51+(D51/Cotizacion!$G$12))*(1+Costos!$B$14))*(1+Aranceles!I24)+Costos!$B$22</f>
        <v>3.0979405111045173</v>
      </c>
      <c r="AB51" s="13">
        <f>(O51+Costos!$B$29)</f>
        <v>3.2018306334501241</v>
      </c>
      <c r="AC51" s="14">
        <f>(P51+Costos!$B$29)</f>
        <v>3.3434332337039567</v>
      </c>
      <c r="AD51" s="15">
        <f>(Q51+Costos!$B$29)</f>
        <v>3.9335946327948661</v>
      </c>
      <c r="AE51" s="16">
        <f>(R51+Costos!$B$29)</f>
        <v>2.3381136127948645</v>
      </c>
      <c r="AF51" s="16">
        <f>(S51+Costos!$B$29)</f>
        <v>1.8728327827948659</v>
      </c>
      <c r="AG51" s="16">
        <f>(T51+Costos!$B$29)</f>
        <v>1.8949890127948654</v>
      </c>
      <c r="AH51" s="16">
        <v>0</v>
      </c>
      <c r="AI51" s="16">
        <f>(V51+Costos!$B$29)</f>
        <v>1.917145242794865</v>
      </c>
      <c r="AJ51" s="13">
        <f>(W51+Costos!$B$29)</f>
        <v>4.1139887304045164</v>
      </c>
      <c r="AK51" s="14">
        <f>(X51+Costos!$B$29)</f>
        <v>3.2346079617045187</v>
      </c>
      <c r="AL51" s="14">
        <f>(Y51+Costos!$B$29)</f>
        <v>3.276483236404518</v>
      </c>
      <c r="AM51" s="14">
        <v>0</v>
      </c>
      <c r="AN51" s="15">
        <f>(AA51+Costos!$B$29)</f>
        <v>3.3183585111045173</v>
      </c>
      <c r="AO51" s="17">
        <v>4972.25</v>
      </c>
      <c r="AP51" s="20">
        <v>6964.75</v>
      </c>
      <c r="AQ51" s="20">
        <v>2896.75</v>
      </c>
      <c r="AR51" s="20">
        <v>5895.25</v>
      </c>
      <c r="AS51" s="20">
        <v>4452</v>
      </c>
      <c r="AT51" s="24">
        <f>AO51/D51</f>
        <v>2.6140786697516485</v>
      </c>
      <c r="AU51" s="25">
        <f>AP51/D51</f>
        <v>3.6616027784509613</v>
      </c>
      <c r="AV51" s="25">
        <f>AQ51/D51</f>
        <v>1.5229186759722635</v>
      </c>
      <c r="AW51" s="25">
        <f>AR51/D51</f>
        <v>3.0993307411842537</v>
      </c>
      <c r="AX51" s="26">
        <f>AS51/D51</f>
        <v>2.3405657876684276</v>
      </c>
    </row>
    <row r="52" spans="1:50">
      <c r="A52" s="10">
        <v>2013</v>
      </c>
      <c r="B52" s="9" t="s">
        <v>12</v>
      </c>
      <c r="C52" s="11">
        <v>41518</v>
      </c>
      <c r="D52" s="32">
        <v>1919.5123333333329</v>
      </c>
      <c r="E52" s="25">
        <v>1.9819354000000002</v>
      </c>
      <c r="F52" s="30">
        <v>2.3445921000000003</v>
      </c>
      <c r="G52" s="30">
        <v>3.174624000000001</v>
      </c>
      <c r="H52" s="30">
        <v>1.5432199999999996</v>
      </c>
      <c r="I52" s="30">
        <v>1.0802540000000003</v>
      </c>
      <c r="J52" s="30">
        <v>1.1023000000000001</v>
      </c>
      <c r="K52" s="30">
        <v>0</v>
      </c>
      <c r="L52" s="30">
        <v>0</v>
      </c>
      <c r="M52" s="30">
        <v>0</v>
      </c>
      <c r="N52" s="30">
        <v>1.1243459999999998</v>
      </c>
      <c r="O52" s="13">
        <f>((E52+(D52/Cotizacion!$G$12))*(1+Costos!$B$14)*(1+Aranceles!$D$6)+Costos!$B$22)</f>
        <v>2.9174970020331772</v>
      </c>
      <c r="P52" s="14">
        <f>((F52+(D52/Cotizacion!$G$12))*(1+Costos!$B$14)+Costos!$B$22)</f>
        <v>2.8835152917661495</v>
      </c>
      <c r="Q52" s="15">
        <f>((G52+(D52/Cotizacion!$G$12))*(1+Costos!$B$14)+Costos!$B$22)</f>
        <v>3.7176973512661502</v>
      </c>
      <c r="R52" s="14">
        <f>((H52+(D52/Cotizacion!$G$12))*(1+Costos!$B$14))+Costos!$B$12+Costos!$B$22</f>
        <v>2.1222163312661491</v>
      </c>
      <c r="S52" s="14">
        <f>((I52+(D52/Cotizacion!$G$12))*(1+Costos!$B$14))+Costos!$B$12+Costos!$B$22</f>
        <v>1.65693550126615</v>
      </c>
      <c r="T52" s="14">
        <f>((J52+(D52/Cotizacion!$G$12))*(1+Costos!$B$14))+Costos!$B$12+Costos!$B$22</f>
        <v>1.6790917312661495</v>
      </c>
      <c r="U52" s="14">
        <v>0</v>
      </c>
      <c r="V52" s="14">
        <f>((N52+(D52/Cotizacion!$G$12))*(1+Costos!$B$14))+Costos!$B$12+Costos!$B$22</f>
        <v>1.7012479612661495</v>
      </c>
      <c r="W52" s="13">
        <f>((H52+(D52/Cotizacion!$G$12))*(1+Costos!$B$14))*(1+Aranceles!I25)+Costos!$B$22</f>
        <v>3.9021148883152441</v>
      </c>
      <c r="X52" s="14">
        <f>((I52+(D52/Cotizacion!$G$12))*(1+Costos!$B$14))*(1+Aranceles!I25)+Costos!$B$22</f>
        <v>3.022734119615246</v>
      </c>
      <c r="Y52" s="14">
        <f>((J52+(D52/Cotizacion!$G$12))*(1+Costos!$B$14))*(1+Aranceles!I25)+Costos!$B$22</f>
        <v>3.0646093943152448</v>
      </c>
      <c r="Z52" s="14">
        <v>0</v>
      </c>
      <c r="AA52" s="15">
        <f>((N52+(D52/Cotizacion!$G$12))*(1+Costos!$B$14))*(1+Aranceles!I25)+Costos!$B$22</f>
        <v>3.106484669015245</v>
      </c>
      <c r="AB52" s="13">
        <f>(O52+Costos!$B$29)</f>
        <v>3.1379150020331772</v>
      </c>
      <c r="AC52" s="14">
        <f>(P52+Costos!$B$29)</f>
        <v>3.1039332917661495</v>
      </c>
      <c r="AD52" s="15">
        <f>(Q52+Costos!$B$29)</f>
        <v>3.9381153512661502</v>
      </c>
      <c r="AE52" s="16">
        <f>(R52+Costos!$B$29)</f>
        <v>2.3426343312661491</v>
      </c>
      <c r="AF52" s="16">
        <f>(S52+Costos!$B$29)</f>
        <v>1.87735350126615</v>
      </c>
      <c r="AG52" s="16">
        <f>(T52+Costos!$B$29)</f>
        <v>1.8995097312661495</v>
      </c>
      <c r="AH52" s="16">
        <v>0</v>
      </c>
      <c r="AI52" s="16">
        <f>(V52+Costos!$B$29)</f>
        <v>1.9216659612661495</v>
      </c>
      <c r="AJ52" s="13">
        <f>(W52+Costos!$B$29)</f>
        <v>4.1225328883152441</v>
      </c>
      <c r="AK52" s="14">
        <f>(X52+Costos!$B$29)</f>
        <v>3.243152119615246</v>
      </c>
      <c r="AL52" s="14">
        <f>(Y52+Costos!$B$29)</f>
        <v>3.2850273943152448</v>
      </c>
      <c r="AM52" s="14">
        <v>0</v>
      </c>
      <c r="AN52" s="15">
        <f>(AA52+Costos!$B$29)</f>
        <v>3.326902669015245</v>
      </c>
      <c r="AO52" s="17">
        <v>4839</v>
      </c>
      <c r="AP52" s="20">
        <v>6860.25</v>
      </c>
      <c r="AQ52" s="20">
        <v>2705.75</v>
      </c>
      <c r="AR52" s="20">
        <v>5856.25</v>
      </c>
      <c r="AS52" s="20">
        <v>4392.75</v>
      </c>
      <c r="AT52" s="24">
        <f>AO52/D52</f>
        <v>2.5209528045057281</v>
      </c>
      <c r="AU52" s="25">
        <f>AP52/D52</f>
        <v>3.5739546346580746</v>
      </c>
      <c r="AV52" s="25">
        <f>AQ52/D52</f>
        <v>1.409602820994291</v>
      </c>
      <c r="AW52" s="25">
        <f>AR52/D52</f>
        <v>3.0509051170462227</v>
      </c>
      <c r="AX52" s="26">
        <f>AS52/D52</f>
        <v>2.2884718809655999</v>
      </c>
    </row>
    <row r="53" spans="1:50">
      <c r="A53" s="10">
        <v>2013</v>
      </c>
      <c r="B53" s="9" t="s">
        <v>13</v>
      </c>
      <c r="C53" s="11">
        <v>41548</v>
      </c>
      <c r="D53" s="32">
        <v>1886.0199999999998</v>
      </c>
      <c r="E53" s="25">
        <v>1.9550793636363644</v>
      </c>
      <c r="F53" s="30">
        <v>2.1885665454545458</v>
      </c>
      <c r="G53" s="30">
        <v>2.8890280909090906</v>
      </c>
      <c r="H53" s="30">
        <v>1.4289816363636363</v>
      </c>
      <c r="I53" s="30">
        <v>0.9890637272727274</v>
      </c>
      <c r="J53" s="30">
        <v>1.0111097272727276</v>
      </c>
      <c r="K53" s="30">
        <v>0</v>
      </c>
      <c r="L53" s="30">
        <v>0</v>
      </c>
      <c r="M53" s="30">
        <v>0</v>
      </c>
      <c r="N53" s="30">
        <v>1.0331557272727274</v>
      </c>
      <c r="O53" s="13">
        <f>((E53+(D53/Cotizacion!$G$12))*(1+Costos!$B$14)*(1+Aranceles!$D$6)+Costos!$B$22)</f>
        <v>2.8760989939618979</v>
      </c>
      <c r="P53" s="14">
        <f>((F53+(D53/Cotizacion!$G$12))*(1+Costos!$B$14)+Costos!$B$22)</f>
        <v>2.7180119880009395</v>
      </c>
      <c r="Q53" s="15">
        <f>((G53+(D53/Cotizacion!$G$12))*(1+Costos!$B$14)+Costos!$B$22)</f>
        <v>3.421975841182757</v>
      </c>
      <c r="R53" s="14">
        <f>((H53+(D53/Cotizacion!$G$12))*(1+Costos!$B$14))+Costos!$B$12+Costos!$B$22</f>
        <v>1.9987091543645756</v>
      </c>
      <c r="S53" s="14">
        <f>((I53+(D53/Cotizacion!$G$12))*(1+Costos!$B$14))+Costos!$B$12+Costos!$B$22</f>
        <v>1.5565916557282122</v>
      </c>
      <c r="T53" s="14">
        <f>((J53+(D53/Cotizacion!$G$12))*(1+Costos!$B$14))+Costos!$B$12+Costos!$B$22</f>
        <v>1.5787478857282125</v>
      </c>
      <c r="U53" s="14">
        <v>0</v>
      </c>
      <c r="V53" s="14">
        <f>((N53+(D53/Cotizacion!$G$12))*(1+Costos!$B$14))+Costos!$B$12+Costos!$B$22</f>
        <v>1.6009041157282122</v>
      </c>
      <c r="W53" s="13">
        <f>((H53+(D53/Cotizacion!$G$12))*(1+Costos!$B$14))*(1+Aranceles!I26)+Costos!$B$22</f>
        <v>3.6686863239712704</v>
      </c>
      <c r="X53" s="14">
        <f>((I53+(D53/Cotizacion!$G$12))*(1+Costos!$B$14))*(1+Aranceles!I26)+Costos!$B$22</f>
        <v>2.8330842515485433</v>
      </c>
      <c r="Y53" s="14">
        <f>((J53+(D53/Cotizacion!$G$12))*(1+Costos!$B$14))*(1+Aranceles!I26)+Costos!$B$22</f>
        <v>2.8749595262485439</v>
      </c>
      <c r="Z53" s="14">
        <v>0</v>
      </c>
      <c r="AA53" s="15">
        <f>((N53+(D53/Cotizacion!$G$12))*(1+Costos!$B$14))*(1+Aranceles!I26)+Costos!$B$22</f>
        <v>2.9168348009485432</v>
      </c>
      <c r="AB53" s="13">
        <f>(O53+Costos!$B$29)</f>
        <v>3.0965169939618979</v>
      </c>
      <c r="AC53" s="14">
        <f>(P53+Costos!$B$29)</f>
        <v>2.9384299880009395</v>
      </c>
      <c r="AD53" s="15">
        <f>(Q53+Costos!$B$29)</f>
        <v>3.642393841182757</v>
      </c>
      <c r="AE53" s="16">
        <f>(R53+Costos!$B$29)</f>
        <v>2.2191271543645756</v>
      </c>
      <c r="AF53" s="16">
        <f>(S53+Costos!$B$29)</f>
        <v>1.7770096557282122</v>
      </c>
      <c r="AG53" s="16">
        <f>(T53+Costos!$B$29)</f>
        <v>1.7991658857282125</v>
      </c>
      <c r="AH53" s="16">
        <v>0</v>
      </c>
      <c r="AI53" s="16">
        <f>(V53+Costos!$B$29)</f>
        <v>1.8213221157282122</v>
      </c>
      <c r="AJ53" s="13">
        <f>(W53+Costos!$B$29)</f>
        <v>3.8891043239712704</v>
      </c>
      <c r="AK53" s="14">
        <f>(X53+Costos!$B$29)</f>
        <v>3.0535022515485433</v>
      </c>
      <c r="AL53" s="14">
        <f>(Y53+Costos!$B$29)</f>
        <v>3.0953775262485439</v>
      </c>
      <c r="AM53" s="14">
        <v>0</v>
      </c>
      <c r="AN53" s="15">
        <f>(AA53+Costos!$B$29)</f>
        <v>3.1372528009485432</v>
      </c>
      <c r="AO53" s="17">
        <v>4714.8</v>
      </c>
      <c r="AP53" s="20">
        <v>6928</v>
      </c>
      <c r="AQ53" s="20">
        <v>2712.8</v>
      </c>
      <c r="AR53" s="20">
        <v>5994.8</v>
      </c>
      <c r="AS53" s="20">
        <v>4401.8</v>
      </c>
      <c r="AT53" s="24">
        <f>AO53/D53</f>
        <v>2.4998674457322831</v>
      </c>
      <c r="AU53" s="25">
        <f>AP53/D53</f>
        <v>3.6733438669791418</v>
      </c>
      <c r="AV53" s="25">
        <f>AQ53/D53</f>
        <v>1.4383728698529181</v>
      </c>
      <c r="AW53" s="25">
        <f>AR53/D53</f>
        <v>3.1785452964443648</v>
      </c>
      <c r="AX53" s="26">
        <f>AS53/D53</f>
        <v>2.3339095025503447</v>
      </c>
    </row>
    <row r="54" spans="1:50">
      <c r="A54" s="10">
        <v>2013</v>
      </c>
      <c r="B54" s="9" t="s">
        <v>14</v>
      </c>
      <c r="C54" s="11">
        <v>41579</v>
      </c>
      <c r="D54" s="32">
        <v>1921.7530000000002</v>
      </c>
      <c r="E54" s="25">
        <v>2.0399034117647057</v>
      </c>
      <c r="F54" s="30">
        <v>2.0723239999999992</v>
      </c>
      <c r="G54" s="30">
        <v>2.1955222352941175</v>
      </c>
      <c r="H54" s="30">
        <v>1.3888980000000004</v>
      </c>
      <c r="I54" s="30">
        <v>0.92593199999999998</v>
      </c>
      <c r="J54" s="30">
        <v>0.94797799999999988</v>
      </c>
      <c r="K54" s="30">
        <v>0</v>
      </c>
      <c r="L54" s="30">
        <v>0</v>
      </c>
      <c r="M54" s="30">
        <v>0</v>
      </c>
      <c r="N54" s="30">
        <v>0.97002400000000044</v>
      </c>
      <c r="O54" s="13">
        <f>((E54+(D54/Cotizacion!$G$12))*(1+Costos!$B$14)*(1+Aranceles!$D$6)+Costos!$B$22)</f>
        <v>2.9857510892699191</v>
      </c>
      <c r="P54" s="14">
        <f>((F54+(D54/Cotizacion!$G$12))*(1+Costos!$B$14)+Costos!$B$22)</f>
        <v>2.6104677298191206</v>
      </c>
      <c r="Q54" s="15">
        <f>((G54+(D54/Cotizacion!$G$12))*(1+Costos!$B$14)+Costos!$B$22)</f>
        <v>2.7342819562897094</v>
      </c>
      <c r="R54" s="14">
        <f>((H54+(D54/Cotizacion!$G$12))*(1+Costos!$B$14))+Costos!$B$12+Costos!$B$22</f>
        <v>1.9677045998191216</v>
      </c>
      <c r="S54" s="14">
        <f>((I54+(D54/Cotizacion!$G$12))*(1+Costos!$B$14))+Costos!$B$12+Costos!$B$22</f>
        <v>1.5024237698191212</v>
      </c>
      <c r="T54" s="14">
        <f>((J54+(D54/Cotizacion!$G$12))*(1+Costos!$B$14))+Costos!$B$12+Costos!$B$22</f>
        <v>1.5245799998191212</v>
      </c>
      <c r="U54" s="14">
        <v>0</v>
      </c>
      <c r="V54" s="14">
        <f>((N54+(D54/Cotizacion!$G$12))*(1+Costos!$B$14))+Costos!$B$12+Costos!$B$22</f>
        <v>1.5467362298191216</v>
      </c>
      <c r="W54" s="13">
        <f>((H54+(D54/Cotizacion!$G$12))*(1+Costos!$B$14))*(1+Aranceles!I27)+Costos!$B$22</f>
        <v>3.8943230725198967</v>
      </c>
      <c r="X54" s="14">
        <f>((I54+(D54/Cotizacion!$G$12))*(1+Costos!$B$14))*(1+Aranceles!I27)+Costos!$B$22</f>
        <v>2.9451501793198962</v>
      </c>
      <c r="Y54" s="14">
        <f>((J54+(D54/Cotizacion!$G$12))*(1+Costos!$B$14))*(1+Aranceles!I27)+Costos!$B$22</f>
        <v>2.9903488885198959</v>
      </c>
      <c r="Z54" s="14">
        <v>0</v>
      </c>
      <c r="AA54" s="15">
        <f>((N54+(D54/Cotizacion!$G$12))*(1+Costos!$B$14))*(1+Aranceles!I27)+Costos!$B$22</f>
        <v>3.0355475977198969</v>
      </c>
      <c r="AB54" s="13">
        <f>(O54+Costos!$B$29)</f>
        <v>3.2061690892699191</v>
      </c>
      <c r="AC54" s="14">
        <f>(P54+Costos!$B$29)</f>
        <v>2.8308857298191206</v>
      </c>
      <c r="AD54" s="15">
        <f>(Q54+Costos!$B$29)</f>
        <v>2.9546999562897094</v>
      </c>
      <c r="AE54" s="16">
        <f>(R54+Costos!$B$29)</f>
        <v>2.1881225998191214</v>
      </c>
      <c r="AF54" s="16">
        <f>(S54+Costos!$B$29)</f>
        <v>1.7228417698191212</v>
      </c>
      <c r="AG54" s="16">
        <f>(T54+Costos!$B$29)</f>
        <v>1.7449979998191212</v>
      </c>
      <c r="AH54" s="16">
        <v>0</v>
      </c>
      <c r="AI54" s="16">
        <f>(V54+Costos!$B$29)</f>
        <v>1.7671542298191216</v>
      </c>
      <c r="AJ54" s="13">
        <f>(W54+Costos!$B$29)</f>
        <v>4.1147410725198963</v>
      </c>
      <c r="AK54" s="14">
        <f>(X54+Costos!$B$29)</f>
        <v>3.1655681793198962</v>
      </c>
      <c r="AL54" s="14">
        <f>(Y54+Costos!$B$29)</f>
        <v>3.2107668885198959</v>
      </c>
      <c r="AM54" s="14">
        <v>0</v>
      </c>
      <c r="AN54" s="15">
        <f>(AA54+Costos!$B$29)</f>
        <v>3.2559655977198969</v>
      </c>
      <c r="AO54" s="17">
        <v>4714.8</v>
      </c>
      <c r="AP54" s="20">
        <v>6928</v>
      </c>
      <c r="AQ54" s="20">
        <v>2712.8</v>
      </c>
      <c r="AR54" s="20">
        <v>5994.8</v>
      </c>
      <c r="AS54" s="20">
        <v>4401.8</v>
      </c>
      <c r="AT54" s="24">
        <f>AO54/D54</f>
        <v>2.4533850083751658</v>
      </c>
      <c r="AU54" s="25">
        <f>AP54/D54</f>
        <v>3.6050418550146661</v>
      </c>
      <c r="AV54" s="25">
        <f>AQ54/D54</f>
        <v>1.4116278210571285</v>
      </c>
      <c r="AW54" s="25">
        <f>AR54/D54</f>
        <v>3.1194435497173671</v>
      </c>
      <c r="AX54" s="26">
        <f>AS54/D54</f>
        <v>2.2905128806875803</v>
      </c>
    </row>
    <row r="55" spans="1:50">
      <c r="A55" s="10">
        <v>2013</v>
      </c>
      <c r="B55" s="9" t="s">
        <v>15</v>
      </c>
      <c r="C55" s="11">
        <v>41609</v>
      </c>
      <c r="D55" s="32">
        <v>1932.9561290322583</v>
      </c>
      <c r="E55" s="25">
        <v>2.0723239999999996</v>
      </c>
      <c r="F55" s="30">
        <v>2.0208833333333334</v>
      </c>
      <c r="G55" s="30">
        <v>2.1935770000000003</v>
      </c>
      <c r="H55" s="30">
        <v>1.3888980000000002</v>
      </c>
      <c r="I55" s="30">
        <v>0.92593199999999998</v>
      </c>
      <c r="J55" s="30">
        <v>0.94797799999999999</v>
      </c>
      <c r="K55" s="30">
        <v>0</v>
      </c>
      <c r="L55" s="30">
        <v>0</v>
      </c>
      <c r="M55" s="30">
        <v>0</v>
      </c>
      <c r="N55" s="30">
        <v>0.97002400000000011</v>
      </c>
      <c r="O55" s="13">
        <f>((E55+(D55/Cotizacion!$G$12))*(1+Costos!$B$14)*(1+Aranceles!$D$6)+Costos!$B$22)</f>
        <v>3.0269218450981401</v>
      </c>
      <c r="P55" s="14">
        <f>((F55+(D55/Cotizacion!$G$12))*(1+Costos!$B$14)+Costos!$B$22)</f>
        <v>2.5616791995290487</v>
      </c>
      <c r="Q55" s="15">
        <f>((G55+(D55/Cotizacion!$G$12))*(1+Costos!$B$14)+Costos!$B$22)</f>
        <v>2.7352363345290489</v>
      </c>
      <c r="R55" s="14">
        <f>((H55+(D55/Cotizacion!$G$12))*(1+Costos!$B$14))+Costos!$B$12+Costos!$B$22</f>
        <v>1.970613939529049</v>
      </c>
      <c r="S55" s="14">
        <f>((I55+(D55/Cotizacion!$G$12))*(1+Costos!$B$14))+Costos!$B$12+Costos!$B$22</f>
        <v>1.5053331095290488</v>
      </c>
      <c r="T55" s="14">
        <f>((J55+(D55/Cotizacion!$G$12))*(1+Costos!$B$14))+Costos!$B$12+Costos!$B$22</f>
        <v>1.5274893395290488</v>
      </c>
      <c r="U55" s="14">
        <v>0</v>
      </c>
      <c r="V55" s="14">
        <f>((N55+(D55/Cotizacion!$G$12))*(1+Costos!$B$14))+Costos!$B$12+Costos!$B$22</f>
        <v>1.5496455695290487</v>
      </c>
      <c r="W55" s="13">
        <f>((H55+(D55/Cotizacion!$G$12))*(1+Costos!$B$14))*(1+Aranceles!I28)+Costos!$B$22</f>
        <v>4.1279955316049683</v>
      </c>
      <c r="X55" s="14">
        <f>((I55+(D55/Cotizacion!$G$12))*(1+Costos!$B$14))*(1+Aranceles!I28)+Costos!$B$22</f>
        <v>3.1229889388049674</v>
      </c>
      <c r="Y55" s="14">
        <f>((J55+(D55/Cotizacion!$G$12))*(1+Costos!$B$14))*(1+Aranceles!I28)+Costos!$B$22</f>
        <v>3.1708463956049675</v>
      </c>
      <c r="Z55" s="14">
        <v>0</v>
      </c>
      <c r="AA55" s="15">
        <f>((N55+(D55/Cotizacion!$G$12))*(1+Costos!$B$14))*(1+Aranceles!I28)+Costos!$B$22</f>
        <v>3.2187038524049676</v>
      </c>
      <c r="AB55" s="13">
        <f>(O55+Costos!$B$29)</f>
        <v>3.2473398450981401</v>
      </c>
      <c r="AC55" s="14">
        <f>(P55+Costos!$B$29)</f>
        <v>2.7820971995290487</v>
      </c>
      <c r="AD55" s="15">
        <f>(Q55+Costos!$B$29)</f>
        <v>2.9556543345290489</v>
      </c>
      <c r="AE55" s="16">
        <f>(R55+Costos!$B$29)</f>
        <v>2.191031939529049</v>
      </c>
      <c r="AF55" s="16">
        <f>(S55+Costos!$B$29)</f>
        <v>1.7257511095290488</v>
      </c>
      <c r="AG55" s="16">
        <f>(T55+Costos!$B$29)</f>
        <v>1.7479073395290488</v>
      </c>
      <c r="AH55" s="16">
        <v>0</v>
      </c>
      <c r="AI55" s="16">
        <f>(V55+Costos!$B$29)</f>
        <v>1.7700635695290488</v>
      </c>
      <c r="AJ55" s="13">
        <f>(W55+Costos!$B$29)</f>
        <v>4.3484135316049688</v>
      </c>
      <c r="AK55" s="14">
        <f>(X55+Costos!$B$29)</f>
        <v>3.3434069388049674</v>
      </c>
      <c r="AL55" s="14">
        <f>(Y55+Costos!$B$29)</f>
        <v>3.3912643956049675</v>
      </c>
      <c r="AM55" s="14">
        <v>0</v>
      </c>
      <c r="AN55" s="15">
        <f>(AA55+Costos!$B$29)</f>
        <v>3.4391218524049676</v>
      </c>
      <c r="AO55" s="17">
        <v>4714.8</v>
      </c>
      <c r="AP55" s="20">
        <v>6928</v>
      </c>
      <c r="AQ55" s="20">
        <v>2712.8</v>
      </c>
      <c r="AR55" s="20">
        <v>5994.8</v>
      </c>
      <c r="AS55" s="20">
        <v>4401.8</v>
      </c>
      <c r="AT55" s="24">
        <f>AO55/D55</f>
        <v>2.4391655502085721</v>
      </c>
      <c r="AU55" s="25">
        <f>AP55/D55</f>
        <v>3.5841475633844464</v>
      </c>
      <c r="AV55" s="25">
        <f>AQ55/D55</f>
        <v>1.4034462341150875</v>
      </c>
      <c r="AW55" s="25">
        <f>AR55/D55</f>
        <v>3.1013637143442665</v>
      </c>
      <c r="AX55" s="26">
        <f>AS55/D55</f>
        <v>2.2772374053847657</v>
      </c>
    </row>
    <row r="56" spans="1:50">
      <c r="A56" s="10">
        <v>2014</v>
      </c>
      <c r="B56" s="9" t="s">
        <v>4</v>
      </c>
      <c r="C56" s="11">
        <v>41640</v>
      </c>
      <c r="D56" s="32">
        <v>1957.2870967741935</v>
      </c>
      <c r="E56" s="25">
        <v>2.1125255294117653</v>
      </c>
      <c r="F56" s="30">
        <v>1.9724685882352946</v>
      </c>
      <c r="G56" s="30">
        <v>2.5249154117647059</v>
      </c>
      <c r="H56" s="30">
        <v>1.3888980000000004</v>
      </c>
      <c r="I56" s="30">
        <v>0.92593199999999998</v>
      </c>
      <c r="J56" s="30">
        <v>0.94797799999999988</v>
      </c>
      <c r="K56" s="30">
        <v>0</v>
      </c>
      <c r="L56" s="30">
        <v>0</v>
      </c>
      <c r="M56" s="30">
        <v>0</v>
      </c>
      <c r="N56" s="30">
        <v>0.97002400000000044</v>
      </c>
      <c r="O56" s="13">
        <f>((E56+(D56/Cotizacion!$G$12))*(1+Costos!$B$14)*(1+Aranceles!$D$6)+Costos!$B$22)</f>
        <v>3.0811182563534429</v>
      </c>
      <c r="P56" s="14">
        <f>((F56+(D56/Cotizacion!$G$12))*(1+Costos!$B$14)+Costos!$B$22)</f>
        <v>2.5193408878323011</v>
      </c>
      <c r="Q56" s="15">
        <f>((G56+(D56/Cotizacion!$G$12))*(1+Costos!$B$14)+Costos!$B$22)</f>
        <v>3.0745499454793594</v>
      </c>
      <c r="R56" s="14">
        <f>((H56+(D56/Cotizacion!$G$12))*(1+Costos!$B$14))+Costos!$B$12+Costos!$B$22</f>
        <v>1.9769324466558309</v>
      </c>
      <c r="S56" s="14">
        <f>((I56+(D56/Cotizacion!$G$12))*(1+Costos!$B$14))+Costos!$B$12+Costos!$B$22</f>
        <v>1.5116516166558303</v>
      </c>
      <c r="T56" s="14">
        <f>((J56+(D56/Cotizacion!$G$12))*(1+Costos!$B$14))+Costos!$B$12+Costos!$B$22</f>
        <v>1.5338078466558303</v>
      </c>
      <c r="U56" s="14">
        <v>0</v>
      </c>
      <c r="V56" s="14">
        <f>((N56+(D56/Cotizacion!$G$12))*(1+Costos!$B$14))+Costos!$B$12+Costos!$B$22</f>
        <v>1.5559640766558307</v>
      </c>
      <c r="W56" s="13">
        <f>((H56+(D56/Cotizacion!$G$12))*(1+Costos!$B$14))*(1+Aranceles!K17)+Costos!$B$22</f>
        <v>4.1416435069988173</v>
      </c>
      <c r="X56" s="14">
        <f>((I56+(D56/Cotizacion!$G$12))*(1+Costos!$B$14))*(1+Aranceles!K17)+Costos!$B$22</f>
        <v>3.1366369141988155</v>
      </c>
      <c r="Y56" s="14">
        <f>((J56+(D56/Cotizacion!$G$12))*(1+Costos!$B$14))*(1+Aranceles!K17)+Costos!$B$22</f>
        <v>3.1844943709988156</v>
      </c>
      <c r="Z56" s="14">
        <v>0</v>
      </c>
      <c r="AA56" s="15">
        <f>((N56+(D56/Cotizacion!$G$12))*(1+Costos!$B$14))*(1+Aranceles!K17)+Costos!$B$22</f>
        <v>3.2323518277988166</v>
      </c>
      <c r="AB56" s="13">
        <f>(O56+Costos!$B$29)</f>
        <v>3.3015362563534429</v>
      </c>
      <c r="AC56" s="14">
        <f>(P56+Costos!$B$29)</f>
        <v>2.7397588878323011</v>
      </c>
      <c r="AD56" s="15">
        <f>(Q56+Costos!$B$29)</f>
        <v>3.2949679454793595</v>
      </c>
      <c r="AE56" s="16">
        <f>(R56+Costos!$B$29)</f>
        <v>2.1973504466558307</v>
      </c>
      <c r="AF56" s="16">
        <f>(S56+Costos!$B$29)</f>
        <v>1.7320696166558303</v>
      </c>
      <c r="AG56" s="16">
        <f>(T56+Costos!$B$29)</f>
        <v>1.7542258466558303</v>
      </c>
      <c r="AH56" s="16">
        <v>0</v>
      </c>
      <c r="AI56" s="16">
        <f>(V56+Costos!$B$29)</f>
        <v>1.7763820766558307</v>
      </c>
      <c r="AJ56" s="13">
        <f>(W56+Costos!$B$29)</f>
        <v>4.3620615069988169</v>
      </c>
      <c r="AK56" s="14">
        <f>(X56+Costos!$B$29)</f>
        <v>3.3570549141988155</v>
      </c>
      <c r="AL56" s="14">
        <f>(Y56+Costos!$B$29)</f>
        <v>3.4049123709988156</v>
      </c>
      <c r="AM56" s="14">
        <v>0</v>
      </c>
      <c r="AN56" s="15">
        <f>(AA56+Costos!$B$29)</f>
        <v>3.4527698277988166</v>
      </c>
      <c r="AO56" s="17">
        <v>4714.8</v>
      </c>
      <c r="AP56" s="20">
        <v>6928</v>
      </c>
      <c r="AQ56" s="20">
        <v>2712.8</v>
      </c>
      <c r="AR56" s="20">
        <v>5994.8</v>
      </c>
      <c r="AS56" s="20">
        <v>4401.8</v>
      </c>
      <c r="AT56" s="24">
        <f>AO56/D56</f>
        <v>2.4088443681923137</v>
      </c>
      <c r="AU56" s="25">
        <f>AP56/D56</f>
        <v>3.5395931498337889</v>
      </c>
      <c r="AV56" s="25">
        <f>AQ56/D56</f>
        <v>1.3860000428506212</v>
      </c>
      <c r="AW56" s="25">
        <f>AR56/D56</f>
        <v>3.0628107700091802</v>
      </c>
      <c r="AX56" s="26">
        <f>AS56/D56</f>
        <v>2.2489291464980332</v>
      </c>
    </row>
    <row r="57" spans="1:50">
      <c r="A57" s="10">
        <v>2014</v>
      </c>
      <c r="B57" s="9" t="s">
        <v>5</v>
      </c>
      <c r="C57" s="11">
        <v>41671</v>
      </c>
      <c r="D57" s="32">
        <v>2038.2599999999995</v>
      </c>
      <c r="E57" s="25">
        <v>2.0247510526315788</v>
      </c>
      <c r="F57" s="30">
        <v>1.8449021052631578</v>
      </c>
      <c r="G57" s="30">
        <v>2.5735804210526316</v>
      </c>
      <c r="H57" s="30">
        <v>1.3900583157894744</v>
      </c>
      <c r="I57" s="30">
        <v>0.92593199999999998</v>
      </c>
      <c r="J57" s="30">
        <v>0.94797799999999977</v>
      </c>
      <c r="K57" s="30">
        <v>0</v>
      </c>
      <c r="L57" s="30">
        <v>0</v>
      </c>
      <c r="M57" s="30">
        <v>0</v>
      </c>
      <c r="N57" s="30">
        <v>0.97002400000000044</v>
      </c>
      <c r="O57" s="13">
        <f>((E57+(D57/Cotizacion!$G$12))*(1+Costos!$B$14)*(1+Aranceles!$D$6)+Costos!$B$22)</f>
        <v>3.0031830737987208</v>
      </c>
      <c r="P57" s="14">
        <f>((F57+(D57/Cotizacion!$G$12))*(1+Costos!$B$14)+Costos!$B$22)</f>
        <v>2.412164419407044</v>
      </c>
      <c r="Q57" s="15">
        <f>((G57+(D57/Cotizacion!$G$12))*(1+Costos!$B$14)+Costos!$B$22)</f>
        <v>3.1444861267754654</v>
      </c>
      <c r="R57" s="14">
        <f>((H57+(D57/Cotizacion!$G$12))*(1+Costos!$B$14))+Costos!$B$12+Costos!$B$22</f>
        <v>1.9991264109859925</v>
      </c>
      <c r="S57" s="14">
        <f>((I57+(D57/Cotizacion!$G$12))*(1+Costos!$B$14))+Costos!$B$12+Costos!$B$22</f>
        <v>1.5326794636175709</v>
      </c>
      <c r="T57" s="14">
        <f>((J57+(D57/Cotizacion!$G$12))*(1+Costos!$B$14))+Costos!$B$12+Costos!$B$22</f>
        <v>1.5548356936175705</v>
      </c>
      <c r="U57" s="14">
        <v>0</v>
      </c>
      <c r="V57" s="14">
        <f>((N57+(D57/Cotizacion!$G$12))*(1+Costos!$B$14))+Costos!$B$12+Costos!$B$22</f>
        <v>1.5769919236175713</v>
      </c>
      <c r="W57" s="13">
        <f>((H57+(D57/Cotizacion!$G$12))*(1+Costos!$B$14))*(1+Aranceles!K18)+Costos!$B$22</f>
        <v>4.1895824699519659</v>
      </c>
      <c r="X57" s="14">
        <f>((I57+(D57/Cotizacion!$G$12))*(1+Costos!$B$14))*(1+Aranceles!K18)+Costos!$B$22</f>
        <v>3.1820570636361754</v>
      </c>
      <c r="Y57" s="14">
        <f>((J57+(D57/Cotizacion!$G$12))*(1+Costos!$B$14))*(1+Aranceles!K18)+Costos!$B$22</f>
        <v>3.2299145204361746</v>
      </c>
      <c r="Z57" s="14">
        <v>0</v>
      </c>
      <c r="AA57" s="15">
        <f>((N57+(D57/Cotizacion!$G$12))*(1+Costos!$B$14))*(1+Aranceles!K18)+Costos!$B$22</f>
        <v>3.2777719772361764</v>
      </c>
      <c r="AB57" s="13">
        <f>(O57+Costos!$B$29)</f>
        <v>3.2236010737987209</v>
      </c>
      <c r="AC57" s="14">
        <f>(P57+Costos!$B$29)</f>
        <v>2.632582419407044</v>
      </c>
      <c r="AD57" s="15">
        <f>(Q57+Costos!$B$29)</f>
        <v>3.3649041267754654</v>
      </c>
      <c r="AE57" s="16">
        <f>(R57+Costos!$B$29)</f>
        <v>2.2195444109859928</v>
      </c>
      <c r="AF57" s="16">
        <f>(S57+Costos!$B$29)</f>
        <v>1.7530974636175709</v>
      </c>
      <c r="AG57" s="16">
        <f>(T57+Costos!$B$29)</f>
        <v>1.7752536936175705</v>
      </c>
      <c r="AH57" s="16">
        <v>0</v>
      </c>
      <c r="AI57" s="16">
        <f>(V57+Costos!$B$29)</f>
        <v>1.7974099236175713</v>
      </c>
      <c r="AJ57" s="13">
        <f>(W57+Costos!$B$29)</f>
        <v>4.4100004699519655</v>
      </c>
      <c r="AK57" s="14">
        <f>(X57+Costos!$B$29)</f>
        <v>3.4024750636361754</v>
      </c>
      <c r="AL57" s="14">
        <f>(Y57+Costos!$B$29)</f>
        <v>3.4503325204361746</v>
      </c>
      <c r="AM57" s="14">
        <v>0</v>
      </c>
      <c r="AN57" s="15">
        <f>(AA57+Costos!$B$29)</f>
        <v>3.4981899772361764</v>
      </c>
      <c r="AO57" s="17">
        <v>4714.8</v>
      </c>
      <c r="AP57" s="20">
        <v>6928</v>
      </c>
      <c r="AQ57" s="20">
        <v>2712.8</v>
      </c>
      <c r="AR57" s="20">
        <v>5994.8</v>
      </c>
      <c r="AS57" s="20">
        <v>4401.8</v>
      </c>
      <c r="AT57" s="24">
        <f>AO57/D57</f>
        <v>2.3131494510023263</v>
      </c>
      <c r="AU57" s="25">
        <f>AP57/D57</f>
        <v>3.3989775592907683</v>
      </c>
      <c r="AV57" s="25">
        <f>AQ57/D57</f>
        <v>1.3309391343596995</v>
      </c>
      <c r="AW57" s="25">
        <f>AR57/D57</f>
        <v>2.9411360670375721</v>
      </c>
      <c r="AX57" s="26">
        <f>AS57/D57</f>
        <v>2.1595870987999572</v>
      </c>
    </row>
    <row r="58" spans="1:50">
      <c r="A58" s="10">
        <v>2014</v>
      </c>
      <c r="B58" s="9" t="s">
        <v>6</v>
      </c>
      <c r="C58" s="11">
        <v>41699</v>
      </c>
      <c r="D58" s="32">
        <v>2019.7132258064512</v>
      </c>
      <c r="E58" s="25">
        <v>2.2560406666666664</v>
      </c>
      <c r="F58" s="30">
        <v>1.9180019999999993</v>
      </c>
      <c r="G58" s="30">
        <v>2.6854127619047623</v>
      </c>
      <c r="H58" s="30">
        <v>1.4340398095238103</v>
      </c>
      <c r="I58" s="30">
        <v>0.96792438095238109</v>
      </c>
      <c r="J58" s="30">
        <v>0.98997038095238055</v>
      </c>
      <c r="K58" s="30">
        <v>0</v>
      </c>
      <c r="L58" s="30">
        <v>0</v>
      </c>
      <c r="M58" s="30">
        <v>0</v>
      </c>
      <c r="N58" s="30">
        <v>1.012016380952381</v>
      </c>
      <c r="O58" s="13">
        <f>((E58+(D58/Cotizacion!$G$12))*(1+Costos!$B$14)*(1+Aranceles!$D$6)+Costos!$B$22)</f>
        <v>3.2672334698318233</v>
      </c>
      <c r="P58" s="14">
        <f>((F58+(D58/Cotizacion!$G$12))*(1+Costos!$B$14)+Costos!$B$22)</f>
        <v>2.4808134032649818</v>
      </c>
      <c r="Q58" s="15">
        <f>((G58+(D58/Cotizacion!$G$12))*(1+Costos!$B$14)+Costos!$B$22)</f>
        <v>3.2520612189792684</v>
      </c>
      <c r="R58" s="14">
        <f>((H58+(D58/Cotizacion!$G$12))*(1+Costos!$B$14))+Costos!$B$12+Costos!$B$22</f>
        <v>2.0385114018364114</v>
      </c>
      <c r="S58" s="14">
        <f>((I58+(D58/Cotizacion!$G$12))*(1+Costos!$B$14))+Costos!$B$12+Costos!$B$22</f>
        <v>1.5700653961221256</v>
      </c>
      <c r="T58" s="14">
        <f>((J58+(D58/Cotizacion!$G$12))*(1+Costos!$B$14))+Costos!$B$12+Costos!$B$22</f>
        <v>1.5922216261221249</v>
      </c>
      <c r="U58" s="14">
        <v>0</v>
      </c>
      <c r="V58" s="14">
        <f>((N58+(D58/Cotizacion!$G$12))*(1+Costos!$B$14))+Costos!$B$12+Costos!$B$22</f>
        <v>1.6143778561221254</v>
      </c>
      <c r="W58" s="13">
        <f>((H58+(D58/Cotizacion!$G$12))*(1+Costos!$B$14))*(1+Aranceles!K19)+Costos!$B$22</f>
        <v>4.2746540501888717</v>
      </c>
      <c r="X58" s="14">
        <f>((I58+(D58/Cotizacion!$G$12))*(1+Costos!$B$14))*(1+Aranceles!K19)+Costos!$B$22</f>
        <v>3.2628106778460135</v>
      </c>
      <c r="Y58" s="14">
        <f>((J58+(D58/Cotizacion!$G$12))*(1+Costos!$B$14))*(1+Aranceles!K19)+Costos!$B$22</f>
        <v>3.3106681346460123</v>
      </c>
      <c r="Z58" s="14">
        <v>0</v>
      </c>
      <c r="AA58" s="15">
        <f>((N58+(D58/Cotizacion!$G$12))*(1+Costos!$B$14))*(1+Aranceles!K19)+Costos!$B$22</f>
        <v>3.3585255914460133</v>
      </c>
      <c r="AB58" s="13">
        <f>(O58+Costos!$B$29)</f>
        <v>3.4876514698318233</v>
      </c>
      <c r="AC58" s="14">
        <f>(P58+Costos!$B$29)</f>
        <v>2.7012314032649818</v>
      </c>
      <c r="AD58" s="15">
        <f>(Q58+Costos!$B$29)</f>
        <v>3.4724792189792684</v>
      </c>
      <c r="AE58" s="16">
        <f>(R58+Costos!$B$29)</f>
        <v>2.2589294018364114</v>
      </c>
      <c r="AF58" s="16">
        <f>(S58+Costos!$B$29)</f>
        <v>1.7904833961221256</v>
      </c>
      <c r="AG58" s="16">
        <f>(T58+Costos!$B$29)</f>
        <v>1.8126396261221249</v>
      </c>
      <c r="AH58" s="16">
        <v>0</v>
      </c>
      <c r="AI58" s="16">
        <f>(V58+Costos!$B$29)</f>
        <v>1.8347958561221254</v>
      </c>
      <c r="AJ58" s="13">
        <f>(W58+Costos!$B$29)</f>
        <v>4.4950720501888721</v>
      </c>
      <c r="AK58" s="14">
        <f>(X58+Costos!$B$29)</f>
        <v>3.4832286778460135</v>
      </c>
      <c r="AL58" s="14">
        <f>(Y58+Costos!$B$29)</f>
        <v>3.5310861346460123</v>
      </c>
      <c r="AM58" s="14">
        <v>0</v>
      </c>
      <c r="AN58" s="15">
        <f>(AA58+Costos!$B$29)</f>
        <v>3.5789435914460133</v>
      </c>
      <c r="AO58" s="17">
        <v>4714.8</v>
      </c>
      <c r="AP58" s="20">
        <v>6928</v>
      </c>
      <c r="AQ58" s="20">
        <v>2712.8</v>
      </c>
      <c r="AR58" s="20">
        <v>5994.8</v>
      </c>
      <c r="AS58" s="20">
        <v>4401.8</v>
      </c>
      <c r="AT58" s="24">
        <f>AO58/D58</f>
        <v>2.3343908133875928</v>
      </c>
      <c r="AU58" s="25">
        <f>AP58/D58</f>
        <v>3.4301899455224487</v>
      </c>
      <c r="AV58" s="25">
        <f>AQ58/D58</f>
        <v>1.3431609821324046</v>
      </c>
      <c r="AW58" s="25">
        <f>AR58/D58</f>
        <v>2.9681441520522482</v>
      </c>
      <c r="AX58" s="26">
        <f>AS58/D58</f>
        <v>2.1794183172922512</v>
      </c>
    </row>
    <row r="59" spans="1:50">
      <c r="A59" s="10">
        <v>2014</v>
      </c>
      <c r="B59" s="9" t="s">
        <v>7</v>
      </c>
      <c r="C59" s="11">
        <v>41730</v>
      </c>
      <c r="D59" s="32">
        <v>1938.1140624999994</v>
      </c>
      <c r="E59" s="25">
        <v>2.3809680000000002</v>
      </c>
      <c r="F59" s="30">
        <v>2.2228119130434778</v>
      </c>
      <c r="G59" s="30">
        <v>2.7921738260869557</v>
      </c>
      <c r="H59" s="30">
        <v>1.4952939130434779</v>
      </c>
      <c r="I59" s="30">
        <v>1.0639591304347833</v>
      </c>
      <c r="J59" s="30">
        <v>1.0860051304347831</v>
      </c>
      <c r="K59" s="30">
        <v>0</v>
      </c>
      <c r="L59" s="30">
        <v>0</v>
      </c>
      <c r="M59" s="30">
        <v>0</v>
      </c>
      <c r="N59" s="30">
        <v>1.1090096521739132</v>
      </c>
      <c r="O59" s="13">
        <f>((E59+(D59/Cotizacion!$G$12))*(1+Costos!$B$14)*(1+Aranceles!$D$6)+Costos!$B$22)</f>
        <v>3.3882927977753226</v>
      </c>
      <c r="P59" s="14">
        <f>((F59+(D59/Cotizacion!$G$12))*(1+Costos!$B$14)+Costos!$B$22)</f>
        <v>2.7659568854801413</v>
      </c>
      <c r="Q59" s="15">
        <f>((G59+(D59/Cotizacion!$G$12))*(1+Costos!$B$14)+Costos!$B$22)</f>
        <v>3.3381656080888367</v>
      </c>
      <c r="R59" s="14">
        <f>((H59+(D59/Cotizacion!$G$12))*(1+Costos!$B$14))+Costos!$B$12+Costos!$B$22</f>
        <v>2.0788812954801421</v>
      </c>
      <c r="S59" s="14">
        <f>((I59+(D59/Cotizacion!$G$12))*(1+Costos!$B$14))+Costos!$B$12+Costos!$B$22</f>
        <v>1.6453898389584038</v>
      </c>
      <c r="T59" s="14">
        <f>((J59+(D59/Cotizacion!$G$12))*(1+Costos!$B$14))+Costos!$B$12+Costos!$B$22</f>
        <v>1.6675460689584036</v>
      </c>
      <c r="U59" s="14">
        <v>0</v>
      </c>
      <c r="V59" s="14">
        <f>((N59+(D59/Cotizacion!$G$12))*(1+Costos!$B$14))+Costos!$B$12+Costos!$B$22</f>
        <v>1.6906656133062294</v>
      </c>
      <c r="W59" s="13">
        <f>((H59+(D59/Cotizacion!$G$12))*(1+Costos!$B$14))*(1+Aranceles!K20)+Costos!$B$22</f>
        <v>3.6898165309179256</v>
      </c>
      <c r="X59" s="14">
        <f>((I59+(D59/Cotizacion!$G$12))*(1+Costos!$B$14))*(1+Aranceles!K20)+Costos!$B$22</f>
        <v>2.8986946227657535</v>
      </c>
      <c r="Y59" s="14">
        <f>((J59+(D59/Cotizacion!$G$12))*(1+Costos!$B$14))*(1+Aranceles!K20)+Costos!$B$22</f>
        <v>2.9391297425157532</v>
      </c>
      <c r="Z59" s="14">
        <v>0</v>
      </c>
      <c r="AA59" s="15">
        <f>((N59+(D59/Cotizacion!$G$12))*(1+Costos!$B$14))*(1+Aranceles!K20)+Costos!$B$22</f>
        <v>2.981322910950535</v>
      </c>
      <c r="AB59" s="13">
        <f>(O59+Costos!$B$29)</f>
        <v>3.6087107977753226</v>
      </c>
      <c r="AC59" s="14">
        <f>(P59+Costos!$B$29)</f>
        <v>2.9863748854801413</v>
      </c>
      <c r="AD59" s="15">
        <f>(Q59+Costos!$B$29)</f>
        <v>3.5585836080888367</v>
      </c>
      <c r="AE59" s="16">
        <f>(R59+Costos!$B$29)</f>
        <v>2.2992992954801421</v>
      </c>
      <c r="AF59" s="16">
        <f>(S59+Costos!$B$29)</f>
        <v>1.8658078389584039</v>
      </c>
      <c r="AG59" s="16">
        <f>(T59+Costos!$B$29)</f>
        <v>1.8879640689584036</v>
      </c>
      <c r="AH59" s="16">
        <v>0</v>
      </c>
      <c r="AI59" s="16">
        <f>(V59+Costos!$B$29)</f>
        <v>1.9110836133062294</v>
      </c>
      <c r="AJ59" s="13">
        <f>(W59+Costos!$B$29)</f>
        <v>3.9102345309179256</v>
      </c>
      <c r="AK59" s="14">
        <f>(X59+Costos!$B$29)</f>
        <v>3.1191126227657535</v>
      </c>
      <c r="AL59" s="14">
        <f>(Y59+Costos!$B$29)</f>
        <v>3.1595477425157532</v>
      </c>
      <c r="AM59" s="14">
        <v>0</v>
      </c>
      <c r="AN59" s="15">
        <f>(AA59+Costos!$B$29)</f>
        <v>3.201740910950535</v>
      </c>
      <c r="AO59" s="17">
        <v>4714.8</v>
      </c>
      <c r="AP59" s="20">
        <v>6928</v>
      </c>
      <c r="AQ59" s="20">
        <v>2712.8</v>
      </c>
      <c r="AR59" s="20">
        <v>5994.8</v>
      </c>
      <c r="AS59" s="20">
        <v>4401.8</v>
      </c>
      <c r="AT59" s="24">
        <f>AO59/D59</f>
        <v>2.4326741605281561</v>
      </c>
      <c r="AU59" s="25">
        <f>AP59/D59</f>
        <v>3.5746090150460388</v>
      </c>
      <c r="AV59" s="25">
        <f>AQ59/D59</f>
        <v>1.3997112205567113</v>
      </c>
      <c r="AW59" s="25">
        <f>AR59/D59</f>
        <v>3.093110006264145</v>
      </c>
      <c r="AX59" s="26">
        <f>AS59/D59</f>
        <v>2.2711769576255274</v>
      </c>
    </row>
    <row r="60" spans="1:50">
      <c r="A60" s="10">
        <v>2014</v>
      </c>
      <c r="B60" s="9" t="s">
        <v>8</v>
      </c>
      <c r="C60" s="11">
        <v>41760</v>
      </c>
      <c r="D60" s="32">
        <v>1917.6139130434788</v>
      </c>
      <c r="E60" s="25">
        <v>2.5727681999999996</v>
      </c>
      <c r="F60" s="30">
        <v>2.4812773000000004</v>
      </c>
      <c r="G60" s="30">
        <v>2.7039419000000007</v>
      </c>
      <c r="H60" s="30">
        <v>1.4991279999999998</v>
      </c>
      <c r="I60" s="30">
        <v>1.0802540000000003</v>
      </c>
      <c r="J60" s="30">
        <v>1.1023000000000001</v>
      </c>
      <c r="K60" s="30">
        <v>0</v>
      </c>
      <c r="L60" s="30">
        <v>0</v>
      </c>
      <c r="M60" s="30">
        <v>0</v>
      </c>
      <c r="N60" s="30">
        <v>1.1243459999999998</v>
      </c>
      <c r="O60" s="13">
        <f>((E60+(D60/Cotizacion!$G$12))*(1+Costos!$B$14)*(1+Aranceles!$D$6)+Costos!$B$22)</f>
        <v>3.6057179995564042</v>
      </c>
      <c r="P60" s="14">
        <f>((F60+(D60/Cotizacion!$G$12))*(1+Costos!$B$14)+Costos!$B$22)</f>
        <v>3.0203909171482417</v>
      </c>
      <c r="Q60" s="15">
        <f>((G60+(D60/Cotizacion!$G$12))*(1+Costos!$B$14)+Costos!$B$22)</f>
        <v>3.2441688401482422</v>
      </c>
      <c r="R60" s="14">
        <f>((H60+(D60/Cotizacion!$G$12))*(1+Costos!$B$14))+Costos!$B$12+Costos!$B$22</f>
        <v>2.0774108706482415</v>
      </c>
      <c r="S60" s="14">
        <f>((I60+(D60/Cotizacion!$G$12))*(1+Costos!$B$14))+Costos!$B$12+Costos!$B$22</f>
        <v>1.6564425006482419</v>
      </c>
      <c r="T60" s="14">
        <f>((J60+(D60/Cotizacion!$G$12))*(1+Costos!$B$14))+Costos!$B$12+Costos!$B$22</f>
        <v>1.6785987306482417</v>
      </c>
      <c r="U60" s="14">
        <v>0</v>
      </c>
      <c r="V60" s="14">
        <f>((N60+(D60/Cotizacion!$G$12))*(1+Costos!$B$14))+Costos!$B$12+Costos!$B$22</f>
        <v>1.7007549606482417</v>
      </c>
      <c r="W60" s="13">
        <f>((H60+(D60/Cotizacion!$G$12))*(1+Costos!$B$14))*(1+Aranceles!K21)+Costos!$B$22</f>
        <v>3.4165108380621945</v>
      </c>
      <c r="X60" s="14">
        <f>((I60+(D60/Cotizacion!$G$12))*(1+Costos!$B$14))*(1+Aranceles!K21)+Costos!$B$22</f>
        <v>2.7050742927621956</v>
      </c>
      <c r="Y60" s="14">
        <f>((J60+(D60/Cotizacion!$G$12))*(1+Costos!$B$14))*(1+Aranceles!K21)+Costos!$B$22</f>
        <v>2.7425183214621951</v>
      </c>
      <c r="Z60" s="14">
        <v>0</v>
      </c>
      <c r="AA60" s="15">
        <f>((N60+(D60/Cotizacion!$G$12))*(1+Costos!$B$14))*(1+Aranceles!K21)+Costos!$B$22</f>
        <v>2.7799623501621951</v>
      </c>
      <c r="AB60" s="13">
        <f>(O60+Costos!$B$29)</f>
        <v>3.8261359995564042</v>
      </c>
      <c r="AC60" s="14">
        <f>(P60+Costos!$B$29)</f>
        <v>3.2408089171482417</v>
      </c>
      <c r="AD60" s="15">
        <f>(Q60+Costos!$B$29)</f>
        <v>3.4645868401482423</v>
      </c>
      <c r="AE60" s="16">
        <f>(R60+Costos!$B$29)</f>
        <v>2.2978288706482415</v>
      </c>
      <c r="AF60" s="16">
        <f>(S60+Costos!$B$29)</f>
        <v>1.8768605006482419</v>
      </c>
      <c r="AG60" s="16">
        <f>(T60+Costos!$B$29)</f>
        <v>1.8990167306482417</v>
      </c>
      <c r="AH60" s="16">
        <v>0</v>
      </c>
      <c r="AI60" s="16">
        <f>(V60+Costos!$B$29)</f>
        <v>1.9211729606482417</v>
      </c>
      <c r="AJ60" s="13">
        <f>(W60+Costos!$B$29)</f>
        <v>3.6369288380621945</v>
      </c>
      <c r="AK60" s="14">
        <f>(X60+Costos!$B$29)</f>
        <v>2.9254922927621956</v>
      </c>
      <c r="AL60" s="14">
        <f>(Y60+Costos!$B$29)</f>
        <v>2.9629363214621951</v>
      </c>
      <c r="AM60" s="14">
        <v>0</v>
      </c>
      <c r="AN60" s="15">
        <f>(AA60+Costos!$B$29)</f>
        <v>3.0003803501621951</v>
      </c>
      <c r="AO60" s="17">
        <v>4714.8</v>
      </c>
      <c r="AP60" s="20">
        <v>6928</v>
      </c>
      <c r="AQ60" s="20">
        <v>2712.8</v>
      </c>
      <c r="AR60" s="20">
        <v>5994.8</v>
      </c>
      <c r="AS60" s="20">
        <v>4401.8</v>
      </c>
      <c r="AT60" s="24">
        <f>AO60/D60</f>
        <v>2.4586805341420672</v>
      </c>
      <c r="AU60" s="25">
        <f>AP60/D60</f>
        <v>3.6128231824332402</v>
      </c>
      <c r="AV60" s="25">
        <f>AQ60/D60</f>
        <v>1.4146747588488591</v>
      </c>
      <c r="AW60" s="25">
        <f>AR60/D60</f>
        <v>3.1261767341297331</v>
      </c>
      <c r="AX60" s="26">
        <f>AS60/D60</f>
        <v>2.2954568539888336</v>
      </c>
    </row>
    <row r="61" spans="1:50">
      <c r="A61" s="10">
        <v>2014</v>
      </c>
      <c r="B61" s="9" t="s">
        <v>9</v>
      </c>
      <c r="C61" s="11">
        <v>41791</v>
      </c>
      <c r="D61" s="32">
        <v>1888.0961111111112</v>
      </c>
      <c r="E61" s="25">
        <v>2.5463129999999996</v>
      </c>
      <c r="F61" s="30">
        <v>2.5793820000000012</v>
      </c>
      <c r="G61" s="30">
        <v>2.8163765000000009</v>
      </c>
      <c r="H61" s="30">
        <v>1.4991279999999998</v>
      </c>
      <c r="I61" s="30">
        <v>1.0802540000000003</v>
      </c>
      <c r="J61" s="30">
        <v>1.1023000000000001</v>
      </c>
      <c r="K61" s="30">
        <v>0</v>
      </c>
      <c r="L61" s="30">
        <v>0</v>
      </c>
      <c r="M61" s="30">
        <v>0</v>
      </c>
      <c r="N61" s="30">
        <v>1.1243459999999998</v>
      </c>
      <c r="O61" s="13">
        <f>((E61+(D61/Cotizacion!$G$12))*(1+Costos!$B$14)*(1+Aranceles!$D$6)+Costos!$B$22)</f>
        <v>3.5659845755894906</v>
      </c>
      <c r="P61" s="14">
        <f>((F61+(D61/Cotizacion!$G$12))*(1+Costos!$B$14)+Costos!$B$22)</f>
        <v>3.1113206649526277</v>
      </c>
      <c r="Q61" s="15">
        <f>((G61+(D61/Cotizacion!$G$12))*(1+Costos!$B$14)+Costos!$B$22)</f>
        <v>3.3495001374526274</v>
      </c>
      <c r="R61" s="14">
        <f>((H61+(D61/Cotizacion!$G$12))*(1+Costos!$B$14))+Costos!$B$12+Costos!$B$22</f>
        <v>2.0697453949526263</v>
      </c>
      <c r="S61" s="14">
        <f>((I61+(D61/Cotizacion!$G$12))*(1+Costos!$B$14))+Costos!$B$12+Costos!$B$22</f>
        <v>1.6487770249526272</v>
      </c>
      <c r="T61" s="14">
        <f>((J61+(D61/Cotizacion!$G$12))*(1+Costos!$B$14))+Costos!$B$12+Costos!$B$22</f>
        <v>1.670933254952627</v>
      </c>
      <c r="U61" s="14">
        <v>0</v>
      </c>
      <c r="V61" s="14">
        <f>((N61+(D61/Cotizacion!$G$12))*(1+Costos!$B$14))+Costos!$B$12+Costos!$B$22</f>
        <v>1.6930894849526268</v>
      </c>
      <c r="W61" s="13">
        <f>((H61+(D61/Cotizacion!$G$12))*(1+Costos!$B$14))*(1+Aranceles!K22)+Costos!$B$22</f>
        <v>3.3436478889546937</v>
      </c>
      <c r="X61" s="14">
        <f>((I61+(D61/Cotizacion!$G$12))*(1+Costos!$B$14))*(1+Aranceles!K22)+Costos!$B$22</f>
        <v>2.6448403947546946</v>
      </c>
      <c r="Y61" s="14">
        <f>((J61+(D61/Cotizacion!$G$12))*(1+Costos!$B$14))*(1+Aranceles!K22)+Costos!$B$22</f>
        <v>2.6816197365546941</v>
      </c>
      <c r="Z61" s="14">
        <v>0</v>
      </c>
      <c r="AA61" s="15">
        <f>((N61+(D61/Cotizacion!$G$12))*(1+Costos!$B$14))*(1+Aranceles!K22)+Costos!$B$22</f>
        <v>2.7183990783546941</v>
      </c>
      <c r="AB61" s="13">
        <f>(O61+Costos!$B$29)</f>
        <v>3.7864025755894906</v>
      </c>
      <c r="AC61" s="14">
        <f>(P61+Costos!$B$29)</f>
        <v>3.3317386649526277</v>
      </c>
      <c r="AD61" s="15">
        <f>(Q61+Costos!$B$29)</f>
        <v>3.5699181374526274</v>
      </c>
      <c r="AE61" s="16">
        <f>(R61+Costos!$B$29)</f>
        <v>2.2901633949526263</v>
      </c>
      <c r="AF61" s="16">
        <f>(S61+Costos!$B$29)</f>
        <v>1.8691950249526272</v>
      </c>
      <c r="AG61" s="16">
        <f>(T61+Costos!$B$29)</f>
        <v>1.891351254952627</v>
      </c>
      <c r="AH61" s="16">
        <v>0</v>
      </c>
      <c r="AI61" s="16">
        <f>(V61+Costos!$B$29)</f>
        <v>1.9135074849526268</v>
      </c>
      <c r="AJ61" s="13">
        <f>(W61+Costos!$B$29)</f>
        <v>3.5640658889546937</v>
      </c>
      <c r="AK61" s="14">
        <f>(X61+Costos!$B$29)</f>
        <v>2.8652583947546946</v>
      </c>
      <c r="AL61" s="14">
        <f>(Y61+Costos!$B$29)</f>
        <v>2.9020377365546941</v>
      </c>
      <c r="AM61" s="14">
        <v>0</v>
      </c>
      <c r="AN61" s="15">
        <f>(AA61+Costos!$B$29)</f>
        <v>2.9388170783546941</v>
      </c>
      <c r="AO61" s="17">
        <v>4714.8</v>
      </c>
      <c r="AP61" s="20">
        <v>6928</v>
      </c>
      <c r="AQ61" s="20">
        <v>2712.8</v>
      </c>
      <c r="AR61" s="20">
        <v>5994.8</v>
      </c>
      <c r="AS61" s="20">
        <v>4401.8</v>
      </c>
      <c r="AT61" s="24">
        <f>AO61/D61</f>
        <v>2.4971186436189541</v>
      </c>
      <c r="AU61" s="25">
        <f>AP61/D61</f>
        <v>3.6693047346636365</v>
      </c>
      <c r="AV61" s="25">
        <f>AQ61/D61</f>
        <v>1.4367912650397683</v>
      </c>
      <c r="AW61" s="25">
        <f>AR61/D61</f>
        <v>3.1750502343189333</v>
      </c>
      <c r="AX61" s="26">
        <f>AS61/D61</f>
        <v>2.3313431843306001</v>
      </c>
    </row>
    <row r="62" spans="1:50">
      <c r="A62" s="10">
        <v>2014</v>
      </c>
      <c r="B62" s="9" t="s">
        <v>10</v>
      </c>
      <c r="C62" s="11">
        <v>41821</v>
      </c>
      <c r="D62" s="32">
        <v>1858.6295652173922</v>
      </c>
      <c r="E62" s="25">
        <v>2.4547741739130422</v>
      </c>
      <c r="F62" s="30">
        <v>2.5793820000000012</v>
      </c>
      <c r="G62" s="30">
        <v>2.9589566086956522</v>
      </c>
      <c r="H62" s="30">
        <v>1.4617456521739129</v>
      </c>
      <c r="I62" s="30">
        <v>1.0802540000000005</v>
      </c>
      <c r="J62" s="30">
        <v>1.1023000000000001</v>
      </c>
      <c r="K62" s="30">
        <v>0</v>
      </c>
      <c r="L62" s="30">
        <v>0</v>
      </c>
      <c r="M62" s="30">
        <v>0</v>
      </c>
      <c r="N62" s="30">
        <v>1.1243459999999998</v>
      </c>
      <c r="O62" s="13">
        <f>((E62+(D62/Cotizacion!$G$12))*(1+Costos!$B$14)*(1+Aranceles!$D$6)+Costos!$B$22)</f>
        <v>3.4503921007153786</v>
      </c>
      <c r="P62" s="14">
        <f>((F62+(D62/Cotizacion!$G$12))*(1+Costos!$B$14)+Costos!$B$22)</f>
        <v>3.1036684999337165</v>
      </c>
      <c r="Q62" s="15">
        <f>((G62+(D62/Cotizacion!$G$12))*(1+Costos!$B$14)+Costos!$B$22)</f>
        <v>3.4851409816728456</v>
      </c>
      <c r="R62" s="14">
        <f>((H62+(D62/Cotizacion!$G$12))*(1+Costos!$B$14))+Costos!$B$12+Costos!$B$22</f>
        <v>2.0245239703684978</v>
      </c>
      <c r="S62" s="14">
        <f>((I62+(D62/Cotizacion!$G$12))*(1+Costos!$B$14))+Costos!$B$12+Costos!$B$22</f>
        <v>1.6411248599337158</v>
      </c>
      <c r="T62" s="14">
        <f>((J62+(D62/Cotizacion!$G$12))*(1+Costos!$B$14))+Costos!$B$12+Costos!$B$22</f>
        <v>1.6632810899337154</v>
      </c>
      <c r="U62" s="14">
        <v>0</v>
      </c>
      <c r="V62" s="14">
        <f>((N62+(D62/Cotizacion!$G$12))*(1+Costos!$B$14))+Costos!$B$12+Costos!$B$22</f>
        <v>1.6854373199337152</v>
      </c>
      <c r="W62" s="13">
        <f>((H62+(D62/Cotizacion!$G$12))*(1+Costos!$B$14))*(1+Aranceles!K23)+Costos!$B$22</f>
        <v>3.2880975416265024</v>
      </c>
      <c r="X62" s="14">
        <f>((I62+(D62/Cotizacion!$G$12))*(1+Costos!$B$14))*(1+Aranceles!K23)+Costos!$B$22</f>
        <v>2.6478210272004161</v>
      </c>
      <c r="Y62" s="14">
        <f>((J62+(D62/Cotizacion!$G$12))*(1+Costos!$B$14))*(1+Aranceles!K23)+Costos!$B$22</f>
        <v>2.6848219313004154</v>
      </c>
      <c r="Z62" s="14">
        <v>0</v>
      </c>
      <c r="AA62" s="15">
        <f>((N62+(D62/Cotizacion!$G$12))*(1+Costos!$B$14))*(1+Aranceles!K23)+Costos!$B$22</f>
        <v>2.721822835400415</v>
      </c>
      <c r="AB62" s="13">
        <f>(O62+Costos!$B$29)</f>
        <v>3.6708101007153786</v>
      </c>
      <c r="AC62" s="14">
        <f>(P62+Costos!$B$29)</f>
        <v>3.3240864999337165</v>
      </c>
      <c r="AD62" s="15">
        <f>(Q62+Costos!$B$29)</f>
        <v>3.7055589816728456</v>
      </c>
      <c r="AE62" s="16">
        <f>(R62+Costos!$B$29)</f>
        <v>2.2449419703684979</v>
      </c>
      <c r="AF62" s="16">
        <f>(S62+Costos!$B$29)</f>
        <v>1.8615428599337158</v>
      </c>
      <c r="AG62" s="16">
        <f>(T62+Costos!$B$29)</f>
        <v>1.8836990899337154</v>
      </c>
      <c r="AH62" s="16">
        <v>0</v>
      </c>
      <c r="AI62" s="16">
        <f>(V62+Costos!$B$29)</f>
        <v>1.9058553199337152</v>
      </c>
      <c r="AJ62" s="13">
        <f>(W62+Costos!$B$29)</f>
        <v>3.5085155416265024</v>
      </c>
      <c r="AK62" s="14">
        <f>(X62+Costos!$B$29)</f>
        <v>2.8682390272004161</v>
      </c>
      <c r="AL62" s="14">
        <f>(Y62+Costos!$B$29)</f>
        <v>2.9052399313004154</v>
      </c>
      <c r="AM62" s="14">
        <v>0</v>
      </c>
      <c r="AN62" s="15">
        <f>(AA62+Costos!$B$29)</f>
        <v>2.942240835400415</v>
      </c>
      <c r="AO62" s="17">
        <v>4714.8</v>
      </c>
      <c r="AP62" s="20">
        <v>6928</v>
      </c>
      <c r="AQ62" s="20">
        <v>2712.8</v>
      </c>
      <c r="AR62" s="20">
        <v>5994.8</v>
      </c>
      <c r="AS62" s="20">
        <v>4401.8</v>
      </c>
      <c r="AT62" s="24">
        <f>AO62/D62</f>
        <v>2.5367077379125518</v>
      </c>
      <c r="AU62" s="25">
        <f>AP62/D62</f>
        <v>3.7274775617752942</v>
      </c>
      <c r="AV62" s="25">
        <f>AQ62/D62</f>
        <v>1.4595700244780627</v>
      </c>
      <c r="AW62" s="25">
        <f>AR62/D62</f>
        <v>3.2253871950534836</v>
      </c>
      <c r="AX62" s="26">
        <f>AS62/D62</f>
        <v>2.3683040894085581</v>
      </c>
    </row>
    <row r="63" spans="1:50">
      <c r="A63" s="10">
        <v>2014</v>
      </c>
      <c r="B63" s="9" t="s">
        <v>11</v>
      </c>
      <c r="C63" s="11">
        <v>41852</v>
      </c>
      <c r="D63" s="32">
        <v>1899.0747368421053</v>
      </c>
      <c r="E63" s="25">
        <v>2.2707380000000001</v>
      </c>
      <c r="F63" s="30">
        <v>2.5436884761904768</v>
      </c>
      <c r="G63" s="30">
        <v>3.073842285714286</v>
      </c>
      <c r="H63" s="30">
        <v>1.3500550476190483</v>
      </c>
      <c r="I63" s="30">
        <v>1.0414110476190479</v>
      </c>
      <c r="J63" s="30">
        <v>1.0634570476190477</v>
      </c>
      <c r="K63" s="30">
        <v>0</v>
      </c>
      <c r="L63" s="30">
        <v>0</v>
      </c>
      <c r="M63" s="30">
        <v>0</v>
      </c>
      <c r="N63" s="30">
        <v>1.0855030476190475</v>
      </c>
      <c r="O63" s="13">
        <f>((E63+(D63/Cotizacion!$G$12))*(1+Costos!$B$14)*(1+Aranceles!$D$6)+Costos!$B$22)</f>
        <v>3.2480264452089211</v>
      </c>
      <c r="P63" s="14">
        <f>((F63+(D63/Cotizacion!$G$12))*(1+Costos!$B$14)+Costos!$B$22)</f>
        <v>3.0782997119890814</v>
      </c>
      <c r="Q63" s="15">
        <f>((G63+(D63/Cotizacion!$G$12))*(1+Costos!$B$14)+Costos!$B$22)</f>
        <v>3.6111042905605095</v>
      </c>
      <c r="R63" s="14">
        <f>((H63+(D63/Cotizacion!$G$12))*(1+Costos!$B$14))+Costos!$B$12+Costos!$B$22</f>
        <v>1.9227781162747959</v>
      </c>
      <c r="S63" s="14">
        <f>((I63+(D63/Cotizacion!$G$12))*(1+Costos!$B$14))+Costos!$B$12+Costos!$B$22</f>
        <v>1.6125908962747957</v>
      </c>
      <c r="T63" s="14">
        <f>((J63+(D63/Cotizacion!$G$12))*(1+Costos!$B$14))+Costos!$B$12+Costos!$B$22</f>
        <v>1.6347471262747955</v>
      </c>
      <c r="U63" s="14">
        <v>0</v>
      </c>
      <c r="V63" s="14">
        <f>((N63+(D63/Cotizacion!$G$12))*(1+Costos!$B$14))+Costos!$B$12+Costos!$B$22</f>
        <v>1.6569033562747952</v>
      </c>
      <c r="W63" s="13">
        <f>((H63+(D63/Cotizacion!$G$12))*(1+Costos!$B$14))*(1+Aranceles!K24)+Costos!$B$22</f>
        <v>3.1181819652900198</v>
      </c>
      <c r="X63" s="14">
        <f>((I63+(D63/Cotizacion!$G$12))*(1+Costos!$B$14))*(1+Aranceles!K24)+Costos!$B$22</f>
        <v>2.6001693078900199</v>
      </c>
      <c r="Y63" s="14">
        <f>((J63+(D63/Cotizacion!$G$12))*(1+Costos!$B$14))*(1+Aranceles!K24)+Costos!$B$22</f>
        <v>2.6371702119900191</v>
      </c>
      <c r="Z63" s="14">
        <v>0</v>
      </c>
      <c r="AA63" s="15">
        <f>((N63+(D63/Cotizacion!$G$12))*(1+Costos!$B$14))*(1+Aranceles!K24)+Costos!$B$22</f>
        <v>2.6741711160900188</v>
      </c>
      <c r="AB63" s="13">
        <f>(O63+Costos!$B$29)</f>
        <v>3.4684444452089211</v>
      </c>
      <c r="AC63" s="14">
        <f>(P63+Costos!$B$29)</f>
        <v>3.2987177119890814</v>
      </c>
      <c r="AD63" s="15">
        <f>(Q63+Costos!$B$29)</f>
        <v>3.8315222905605095</v>
      </c>
      <c r="AE63" s="16">
        <f>(R63+Costos!$B$29)</f>
        <v>2.1431961162747957</v>
      </c>
      <c r="AF63" s="16">
        <f>(S63+Costos!$B$29)</f>
        <v>1.8330088962747957</v>
      </c>
      <c r="AG63" s="16">
        <f>(T63+Costos!$B$29)</f>
        <v>1.8551651262747955</v>
      </c>
      <c r="AH63" s="16">
        <v>0</v>
      </c>
      <c r="AI63" s="16">
        <f>(V63+Costos!$B$29)</f>
        <v>1.8773213562747952</v>
      </c>
      <c r="AJ63" s="13">
        <f>(W63+Costos!$B$29)</f>
        <v>3.3385999652900198</v>
      </c>
      <c r="AK63" s="14">
        <f>(X63+Costos!$B$29)</f>
        <v>2.8205873078900199</v>
      </c>
      <c r="AL63" s="14">
        <f>(Y63+Costos!$B$29)</f>
        <v>2.8575882119900191</v>
      </c>
      <c r="AM63" s="14">
        <v>0</v>
      </c>
      <c r="AN63" s="15">
        <f>(AA63+Costos!$B$29)</f>
        <v>2.8945891160900188</v>
      </c>
      <c r="AO63" s="17">
        <v>4714.8</v>
      </c>
      <c r="AP63" s="20">
        <v>6928</v>
      </c>
      <c r="AQ63" s="20">
        <v>2712.8</v>
      </c>
      <c r="AR63" s="20">
        <v>5994.8</v>
      </c>
      <c r="AS63" s="20">
        <v>4401.8</v>
      </c>
      <c r="AT63" s="24">
        <f t="shared" ref="AT63:AT66" si="0">AO63/D63</f>
        <v>2.4826827025460045</v>
      </c>
      <c r="AU63" s="25">
        <f t="shared" ref="AU63:AU66" si="1">AP63/D63</f>
        <v>3.6480923397044878</v>
      </c>
      <c r="AV63" s="25">
        <f t="shared" ref="AV63:AV66" si="2">AQ63/D63</f>
        <v>1.428485118237635</v>
      </c>
      <c r="AW63" s="25">
        <f t="shared" ref="AW63:AW66" si="3">AR63/D63</f>
        <v>3.1566951440618451</v>
      </c>
      <c r="AX63" s="26">
        <f t="shared" ref="AX63:AX66" si="4">AS63/D63</f>
        <v>2.3178655977065841</v>
      </c>
    </row>
    <row r="64" spans="1:50">
      <c r="A64" s="10">
        <v>2014</v>
      </c>
      <c r="B64" s="9" t="s">
        <v>12</v>
      </c>
      <c r="C64" s="11">
        <v>41883</v>
      </c>
      <c r="D64" s="32">
        <v>1973.8719047619047</v>
      </c>
      <c r="E64" s="25">
        <v>2.35997180952381</v>
      </c>
      <c r="F64" s="30">
        <v>2.5426386666666656</v>
      </c>
      <c r="G64" s="30">
        <v>3.4412756190476195</v>
      </c>
      <c r="H64" s="30">
        <v>1.3007139999999999</v>
      </c>
      <c r="I64" s="30">
        <v>0.99207000000000001</v>
      </c>
      <c r="J64" s="30">
        <v>1.0141160000000005</v>
      </c>
      <c r="K64" s="30">
        <v>0</v>
      </c>
      <c r="L64" s="30">
        <v>0</v>
      </c>
      <c r="M64" s="30">
        <v>0</v>
      </c>
      <c r="N64" s="30">
        <v>1.036162</v>
      </c>
      <c r="O64" s="13">
        <f>((E64+(D64/Cotizacion!$G$12))*(1+Costos!$B$14)*(1+Aranceles!$D$6)+Costos!$B$22)</f>
        <v>3.3745871424088594</v>
      </c>
      <c r="P64" s="14">
        <f>((F64+(D64/Cotizacion!$G$12))*(1+Costos!$B$14)+Costos!$B$22)</f>
        <v>3.0966687241565136</v>
      </c>
      <c r="Q64" s="15">
        <f>((G64+(D64/Cotizacion!$G$12))*(1+Costos!$B$14)+Costos!$B$22)</f>
        <v>3.9997988612993725</v>
      </c>
      <c r="R64" s="14">
        <f>((H64+(D64/Cotizacion!$G$12))*(1+Costos!$B$14))+Costos!$B$12+Costos!$B$22</f>
        <v>1.892614434156515</v>
      </c>
      <c r="S64" s="14">
        <f>((I64+(D64/Cotizacion!$G$12))*(1+Costos!$B$14))+Costos!$B$12+Costos!$B$22</f>
        <v>1.5824272141565152</v>
      </c>
      <c r="T64" s="14">
        <f>((J64+(D64/Cotizacion!$G$12))*(1+Costos!$B$14))+Costos!$B$12+Costos!$B$22</f>
        <v>1.6045834441565157</v>
      </c>
      <c r="U64" s="14">
        <v>0</v>
      </c>
      <c r="V64" s="14">
        <f>((N64+(D64/Cotizacion!$G$12))*(1+Costos!$B$14))+Costos!$B$12+Costos!$B$22</f>
        <v>1.6267396741565152</v>
      </c>
      <c r="W64" s="13">
        <f>((H64+(D64/Cotizacion!$G$12))*(1+Costos!$B$14))*(1+Aranceles!K25)+Costos!$B$22</f>
        <v>3.1678982878088773</v>
      </c>
      <c r="X64" s="14">
        <f>((I64+(D64/Cotizacion!$G$12))*(1+Costos!$B$14))*(1+Aranceles!K25)+Costos!$B$22</f>
        <v>2.6328253333088778</v>
      </c>
      <c r="Y64" s="14">
        <f>((J64+(D64/Cotizacion!$G$12))*(1+Costos!$B$14))*(1+Aranceles!K25)+Costos!$B$22</f>
        <v>2.6710448300588783</v>
      </c>
      <c r="Z64" s="14">
        <v>0</v>
      </c>
      <c r="AA64" s="15">
        <f>((N64+(D64/Cotizacion!$G$12))*(1+Costos!$B$14))*(1+Aranceles!K25)+Costos!$B$22</f>
        <v>2.7092643268088779</v>
      </c>
      <c r="AB64" s="13">
        <f>(O64+Costos!$B$29)</f>
        <v>3.5950051424088594</v>
      </c>
      <c r="AC64" s="14">
        <f>(P64+Costos!$B$29)</f>
        <v>3.3170867241565136</v>
      </c>
      <c r="AD64" s="15">
        <f>(Q64+Costos!$B$29)</f>
        <v>4.220216861299372</v>
      </c>
      <c r="AE64" s="16">
        <f>(R64+Costos!$B$29)</f>
        <v>2.1130324341565148</v>
      </c>
      <c r="AF64" s="16">
        <f>(S64+Costos!$B$29)</f>
        <v>1.8028452141565152</v>
      </c>
      <c r="AG64" s="16">
        <f>(T64+Costos!$B$29)</f>
        <v>1.8250014441565157</v>
      </c>
      <c r="AH64" s="16">
        <v>0</v>
      </c>
      <c r="AI64" s="16">
        <f>(V64+Costos!$B$29)</f>
        <v>1.8471576741565152</v>
      </c>
      <c r="AJ64" s="13">
        <f>(W64+Costos!$B$29)</f>
        <v>3.3883162878088773</v>
      </c>
      <c r="AK64" s="14">
        <f>(X64+Costos!$B$29)</f>
        <v>2.8532433333088778</v>
      </c>
      <c r="AL64" s="14">
        <f>(Y64+Costos!$B$29)</f>
        <v>2.8914628300588783</v>
      </c>
      <c r="AM64" s="14">
        <v>0</v>
      </c>
      <c r="AN64" s="15">
        <f>(AA64+Costos!$B$29)</f>
        <v>2.9296823268088779</v>
      </c>
      <c r="AO64" s="17">
        <v>4714.8</v>
      </c>
      <c r="AP64" s="20">
        <v>6928</v>
      </c>
      <c r="AQ64" s="20">
        <v>2712.8</v>
      </c>
      <c r="AR64" s="20">
        <v>5994.8</v>
      </c>
      <c r="AS64" s="20">
        <v>4401.8</v>
      </c>
      <c r="AT64" s="24">
        <f t="shared" si="0"/>
        <v>2.3886048474704418</v>
      </c>
      <c r="AU64" s="25">
        <f t="shared" si="1"/>
        <v>3.5098528852284767</v>
      </c>
      <c r="AV64" s="25">
        <f t="shared" si="2"/>
        <v>1.3743546343891184</v>
      </c>
      <c r="AW64" s="25">
        <f t="shared" si="3"/>
        <v>3.0370765121777819</v>
      </c>
      <c r="AX64" s="26">
        <f t="shared" si="4"/>
        <v>2.2300332607099751</v>
      </c>
    </row>
    <row r="65" spans="1:50">
      <c r="A65" s="10">
        <v>2014</v>
      </c>
      <c r="B65" s="9" t="s">
        <v>13</v>
      </c>
      <c r="C65" s="11">
        <v>41913</v>
      </c>
      <c r="D65" s="32">
        <v>2047.4195454545452</v>
      </c>
      <c r="E65" s="25">
        <v>2.3608390434782596</v>
      </c>
      <c r="F65" s="30">
        <v>2.4710690434782605</v>
      </c>
      <c r="G65" s="30">
        <v>3.8082068695652169</v>
      </c>
      <c r="H65" s="30">
        <v>1.3007139999999999</v>
      </c>
      <c r="I65" s="30">
        <v>0</v>
      </c>
      <c r="J65" s="30">
        <v>0</v>
      </c>
      <c r="K65" s="30">
        <v>1.1904839999999997</v>
      </c>
      <c r="L65" s="30">
        <v>1.0141160000000007</v>
      </c>
      <c r="M65" s="30">
        <v>0.88184000000000029</v>
      </c>
      <c r="N65" s="30">
        <v>0</v>
      </c>
      <c r="O65" s="13">
        <f>((E65+(D65/Cotizacion!$G$12))*(1+Costos!$B$14)*(1+Aranceles!$D$6)+Costos!$B$22)</f>
        <v>3.3977536778406776</v>
      </c>
      <c r="P65" s="14">
        <f>((F65+(D65/Cotizacion!$G$12))*(1+Costos!$B$14)+Costos!$B$22)</f>
        <v>3.0438408339622711</v>
      </c>
      <c r="Q65" s="15">
        <f>((G65+(D65/Cotizacion!$G$12))*(1+Costos!$B$14)+Costos!$B$22)</f>
        <v>4.3876643491796621</v>
      </c>
      <c r="R65" s="14">
        <f>((H65+(D65/Cotizacion!$G$12))*(1+Costos!$B$14))+Costos!$B$12+Costos!$B$22</f>
        <v>1.9117140152666194</v>
      </c>
      <c r="S65" s="14">
        <v>0</v>
      </c>
      <c r="T65" s="14">
        <v>0</v>
      </c>
      <c r="U65" s="14">
        <f>((K65+(G65/Cotizacion!$G$12))*(1+Costos!$B$14))+Costos!$B$12+Costos!$B$22</f>
        <v>1.2702275951689694</v>
      </c>
      <c r="V65" s="14">
        <v>0</v>
      </c>
      <c r="W65" s="13">
        <f>((H65+(D65/Cotizacion!$G$12))*(1+Costos!$B$14))*(1+Aranceles!K26)+Costos!$B$22</f>
        <v>3.3203743317716934</v>
      </c>
      <c r="X65" s="14">
        <v>0</v>
      </c>
      <c r="Y65" s="14">
        <v>0</v>
      </c>
      <c r="Z65" s="14">
        <f>((K65+(E65/Cotizacion!$G$12))*(1+Costos!$B$14))*(1+Aranceles!L26)+Costos!$B$22</f>
        <v>1.2257717283304119</v>
      </c>
      <c r="AA65" s="15">
        <v>0</v>
      </c>
      <c r="AB65" s="13">
        <f>(O65+Costos!$B$29)</f>
        <v>3.6181716778406776</v>
      </c>
      <c r="AC65" s="14">
        <f>(P65+Costos!$B$29)</f>
        <v>3.2642588339622711</v>
      </c>
      <c r="AD65" s="15">
        <f>(Q65+Costos!$B$29)</f>
        <v>4.6080823491796625</v>
      </c>
      <c r="AE65" s="16">
        <f>(R65+Costos!$B$29)</f>
        <v>2.1321320152666194</v>
      </c>
      <c r="AF65" s="16">
        <v>0</v>
      </c>
      <c r="AG65" s="16">
        <v>0</v>
      </c>
      <c r="AH65" s="16">
        <f>(U65+Costos!$B$29)</f>
        <v>1.4906455951689694</v>
      </c>
      <c r="AI65" s="16">
        <f>(V65+Costos!$B$29)</f>
        <v>0.220418</v>
      </c>
      <c r="AJ65" s="13">
        <f>(W65+Costos!$B$29)</f>
        <v>3.5407923317716934</v>
      </c>
      <c r="AK65" s="14">
        <v>0</v>
      </c>
      <c r="AL65" s="14">
        <v>0</v>
      </c>
      <c r="AM65" s="14">
        <f>(Z65+Costos!$B$29)</f>
        <v>1.4461897283304119</v>
      </c>
      <c r="AN65" s="15">
        <v>0</v>
      </c>
      <c r="AO65" s="17">
        <v>4714.8</v>
      </c>
      <c r="AP65" s="20">
        <v>6928</v>
      </c>
      <c r="AQ65" s="20">
        <v>2712.8</v>
      </c>
      <c r="AR65" s="20">
        <v>5994.8</v>
      </c>
      <c r="AS65" s="20">
        <v>4401.8</v>
      </c>
      <c r="AT65" s="24">
        <f t="shared" si="0"/>
        <v>2.302801109067889</v>
      </c>
      <c r="AU65" s="25">
        <f t="shared" si="1"/>
        <v>3.3837715456906623</v>
      </c>
      <c r="AV65" s="25">
        <f t="shared" si="2"/>
        <v>1.3249849089419212</v>
      </c>
      <c r="AW65" s="25">
        <f t="shared" si="3"/>
        <v>2.9279782999576192</v>
      </c>
      <c r="AX65" s="26">
        <f t="shared" si="4"/>
        <v>2.1499257491081347</v>
      </c>
    </row>
    <row r="66" spans="1:50">
      <c r="A66" s="10">
        <v>2014</v>
      </c>
      <c r="B66" s="9" t="s">
        <v>14</v>
      </c>
      <c r="C66" s="11">
        <v>41944</v>
      </c>
      <c r="D66" s="32">
        <v>2127.2455555555553</v>
      </c>
      <c r="E66" s="25">
        <v>2.3148300000000006</v>
      </c>
      <c r="F66" s="30">
        <v>2.2145206999999996</v>
      </c>
      <c r="G66" s="30">
        <v>3.6023164000000008</v>
      </c>
      <c r="H66" s="30">
        <v>1.3007139999999999</v>
      </c>
      <c r="I66" s="30">
        <v>0</v>
      </c>
      <c r="J66" s="30">
        <v>0</v>
      </c>
      <c r="K66" s="30">
        <v>1.1904839999999997</v>
      </c>
      <c r="L66" s="30">
        <v>1.0141160000000002</v>
      </c>
      <c r="M66" s="30">
        <v>0.88184000000000018</v>
      </c>
      <c r="N66" s="30">
        <v>0</v>
      </c>
      <c r="O66" s="13">
        <f>((E66+(D66/Cotizacion!$G$12))*(1+Costos!$B$14)*(1+Aranceles!$D$6)+Costos!$B$22)</f>
        <v>3.3681631469888025</v>
      </c>
      <c r="P66" s="14">
        <f>((F66+(D66/Cotizacion!$G$12))*(1+Costos!$B$14)+Costos!$B$22)</f>
        <v>2.8067397591416872</v>
      </c>
      <c r="Q66" s="15">
        <f>((G66+(D66/Cotizacion!$G$12))*(1+Costos!$B$14)+Costos!$B$22)</f>
        <v>4.2014744376416884</v>
      </c>
      <c r="R66" s="14">
        <f>((H66+(D66/Cotizacion!$G$12))*(1+Costos!$B$14))+Costos!$B$12+Costos!$B$22</f>
        <v>1.9324440256416879</v>
      </c>
      <c r="S66" s="14">
        <v>0</v>
      </c>
      <c r="T66" s="14">
        <v>0</v>
      </c>
      <c r="U66" s="14">
        <f>((K66+(G66/Cotizacion!$G$12))*(1+Costos!$B$14))+Costos!$B$12+Costos!$B$22</f>
        <v>1.2701741274888885</v>
      </c>
      <c r="V66" s="14">
        <v>0</v>
      </c>
      <c r="W66" s="13">
        <f>((H66+(D66/Cotizacion!$G$12))*(1+Costos!$B$14))*(1+Aranceles!K27)+Costos!$B$22</f>
        <v>3.3574810503430657</v>
      </c>
      <c r="X66" s="14">
        <v>0</v>
      </c>
      <c r="Y66" s="14">
        <v>0</v>
      </c>
      <c r="Z66" s="14">
        <f>((K66+(E66/Cotizacion!$G$12))*(1+Costos!$B$14))*(1+Aranceles!L27)+Costos!$B$22</f>
        <v>1.2257597802454776</v>
      </c>
      <c r="AA66" s="15">
        <v>0</v>
      </c>
      <c r="AB66" s="13">
        <f>(O66+Costos!$B$29)</f>
        <v>3.5885811469888025</v>
      </c>
      <c r="AC66" s="14">
        <f>(P66+Costos!$B$29)</f>
        <v>3.0271577591416872</v>
      </c>
      <c r="AD66" s="15">
        <f>(Q66+Costos!$B$29)</f>
        <v>4.4218924376416879</v>
      </c>
      <c r="AE66" s="16">
        <f>(R66+Costos!$B$29)</f>
        <v>2.1528620256416877</v>
      </c>
      <c r="AF66" s="16">
        <v>0</v>
      </c>
      <c r="AG66" s="16">
        <v>0</v>
      </c>
      <c r="AH66" s="16">
        <f>(U66+Costos!$B$29)</f>
        <v>1.4905921274888885</v>
      </c>
      <c r="AI66" s="16">
        <f>(V66+Costos!$B$29)</f>
        <v>0.220418</v>
      </c>
      <c r="AJ66" s="13">
        <f>(W66+Costos!$B$29)</f>
        <v>3.5778990503430657</v>
      </c>
      <c r="AK66" s="14">
        <v>0</v>
      </c>
      <c r="AL66" s="14">
        <v>0</v>
      </c>
      <c r="AM66" s="14">
        <f>(Z66+Costos!$B$29)</f>
        <v>1.4461777802454776</v>
      </c>
      <c r="AN66" s="15">
        <v>0</v>
      </c>
      <c r="AO66" s="17">
        <v>4714.8</v>
      </c>
      <c r="AP66" s="20">
        <v>6928</v>
      </c>
      <c r="AQ66" s="20">
        <v>2712.8</v>
      </c>
      <c r="AR66" s="20">
        <v>5994.8</v>
      </c>
      <c r="AS66" s="20">
        <v>4401.8</v>
      </c>
      <c r="AT66" s="24">
        <f t="shared" si="0"/>
        <v>2.2163872843390076</v>
      </c>
      <c r="AU66" s="25">
        <f t="shared" si="1"/>
        <v>3.2567937358744046</v>
      </c>
      <c r="AV66" s="25">
        <f t="shared" si="2"/>
        <v>1.2752641522344235</v>
      </c>
      <c r="AW66" s="25">
        <f t="shared" si="3"/>
        <v>2.8181043717984817</v>
      </c>
      <c r="AX66" s="26">
        <f t="shared" si="4"/>
        <v>2.0692486527961829</v>
      </c>
    </row>
  </sheetData>
  <mergeCells count="12">
    <mergeCell ref="A2:AB2"/>
    <mergeCell ref="R5:V5"/>
    <mergeCell ref="O5:Q5"/>
    <mergeCell ref="AB5:AD5"/>
    <mergeCell ref="AE5:AI5"/>
    <mergeCell ref="W5:AA5"/>
    <mergeCell ref="AO5:AS5"/>
    <mergeCell ref="AT5:AX5"/>
    <mergeCell ref="E5:N5"/>
    <mergeCell ref="E4:N4"/>
    <mergeCell ref="O4:V4"/>
    <mergeCell ref="AJ5:AN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dimension ref="B2:N27"/>
  <sheetViews>
    <sheetView workbookViewId="0">
      <selection activeCell="O14" sqref="O14"/>
    </sheetView>
  </sheetViews>
  <sheetFormatPr baseColWidth="10" defaultRowHeight="15"/>
  <cols>
    <col min="1" max="1" width="0.85546875" style="1" customWidth="1"/>
    <col min="2" max="6" width="11.42578125" style="1"/>
    <col min="7" max="7" width="2.85546875" style="1" customWidth="1"/>
    <col min="8" max="8" width="11.42578125" style="1"/>
    <col min="9" max="9" width="8.5703125" style="1" customWidth="1"/>
    <col min="10" max="16384" width="11.42578125" style="1"/>
  </cols>
  <sheetData>
    <row r="2" spans="2:14">
      <c r="B2" s="37"/>
      <c r="C2" s="37"/>
      <c r="D2" s="37"/>
      <c r="E2" s="37"/>
      <c r="F2" s="37"/>
    </row>
    <row r="15" spans="2:14">
      <c r="N15"/>
    </row>
    <row r="25" spans="2:11">
      <c r="B25" s="9" t="s">
        <v>33</v>
      </c>
      <c r="K25" s="9"/>
    </row>
    <row r="26" spans="2:11">
      <c r="B26" s="9" t="s">
        <v>140</v>
      </c>
      <c r="K26" s="9"/>
    </row>
    <row r="27" spans="2:11">
      <c r="B27" s="84"/>
      <c r="K27" s="84"/>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2:F27"/>
  <sheetViews>
    <sheetView workbookViewId="0">
      <selection activeCell="M17" sqref="M17"/>
    </sheetView>
  </sheetViews>
  <sheetFormatPr baseColWidth="10" defaultRowHeight="15"/>
  <cols>
    <col min="1" max="1" width="0.85546875" style="1" customWidth="1"/>
    <col min="2" max="6" width="11.42578125" style="1"/>
    <col min="7" max="7" width="2.85546875" style="1" customWidth="1"/>
    <col min="8" max="8" width="11.42578125" style="1"/>
    <col min="9" max="9" width="11.28515625" style="1" customWidth="1"/>
    <col min="10" max="16384" width="11.42578125" style="1"/>
  </cols>
  <sheetData>
    <row r="2" spans="2:6">
      <c r="B2" s="37"/>
      <c r="C2" s="37"/>
      <c r="D2" s="37"/>
      <c r="E2" s="37"/>
      <c r="F2" s="37"/>
    </row>
    <row r="25" spans="2:2">
      <c r="B25" s="9" t="s">
        <v>33</v>
      </c>
    </row>
    <row r="26" spans="2:2">
      <c r="B26" s="9" t="s">
        <v>34</v>
      </c>
    </row>
    <row r="27" spans="2:2">
      <c r="B27" s="84"/>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B2:J28"/>
  <sheetViews>
    <sheetView workbookViewId="0">
      <selection activeCell="N21" sqref="N21"/>
    </sheetView>
  </sheetViews>
  <sheetFormatPr baseColWidth="10" defaultRowHeight="15"/>
  <cols>
    <col min="1" max="1" width="0.85546875" style="1" customWidth="1"/>
    <col min="2" max="6" width="11.42578125" style="1"/>
    <col min="7" max="7" width="2.85546875" style="1" customWidth="1"/>
    <col min="8" max="8" width="11.42578125" style="1"/>
    <col min="9" max="9" width="3.7109375" style="1" customWidth="1"/>
    <col min="10" max="16384" width="11.42578125" style="1"/>
  </cols>
  <sheetData>
    <row r="2" spans="2:6">
      <c r="B2" s="37"/>
      <c r="C2" s="37"/>
      <c r="D2" s="37"/>
      <c r="E2" s="37"/>
      <c r="F2" s="37"/>
    </row>
    <row r="26" spans="2:10">
      <c r="B26" s="9" t="s">
        <v>33</v>
      </c>
      <c r="J26" s="9"/>
    </row>
    <row r="27" spans="2:10">
      <c r="B27" s="9" t="s">
        <v>34</v>
      </c>
      <c r="J27" s="9"/>
    </row>
    <row r="28" spans="2:10">
      <c r="B28" s="84"/>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B2:J29"/>
  <sheetViews>
    <sheetView workbookViewId="0">
      <selection activeCell="M20" sqref="M20"/>
    </sheetView>
  </sheetViews>
  <sheetFormatPr baseColWidth="10" defaultRowHeight="15"/>
  <cols>
    <col min="1" max="1" width="0.85546875" style="1" customWidth="1"/>
    <col min="2" max="6" width="11.42578125" style="1"/>
    <col min="7" max="7" width="2.85546875" style="1" customWidth="1"/>
    <col min="8" max="8" width="11.42578125" style="1"/>
    <col min="9" max="9" width="3.7109375" style="1" customWidth="1"/>
    <col min="10" max="16384" width="11.42578125" style="1"/>
  </cols>
  <sheetData>
    <row r="2" spans="2:6">
      <c r="B2" s="37"/>
      <c r="C2" s="37"/>
      <c r="D2" s="37"/>
      <c r="E2" s="37"/>
      <c r="F2" s="37"/>
    </row>
    <row r="3" spans="2:6">
      <c r="B3" s="37"/>
      <c r="C3" s="37"/>
      <c r="D3" s="37"/>
      <c r="E3" s="37"/>
      <c r="F3" s="37"/>
    </row>
    <row r="4" spans="2:6">
      <c r="B4" s="37"/>
      <c r="C4" s="37"/>
      <c r="D4" s="37"/>
      <c r="E4" s="37"/>
      <c r="F4" s="37"/>
    </row>
    <row r="5" spans="2:6">
      <c r="B5" s="37"/>
      <c r="C5" s="37"/>
      <c r="D5" s="37"/>
      <c r="E5" s="37"/>
      <c r="F5" s="37"/>
    </row>
    <row r="6" spans="2:6">
      <c r="B6" s="37"/>
      <c r="C6" s="37"/>
      <c r="D6" s="37"/>
      <c r="E6" s="37"/>
      <c r="F6" s="37"/>
    </row>
    <row r="7" spans="2:6">
      <c r="B7" s="37"/>
      <c r="C7" s="37"/>
      <c r="D7" s="37"/>
      <c r="E7" s="37"/>
      <c r="F7" s="37"/>
    </row>
    <row r="8" spans="2:6">
      <c r="B8" s="37"/>
      <c r="C8" s="37"/>
      <c r="D8" s="37"/>
      <c r="E8" s="37"/>
      <c r="F8" s="37"/>
    </row>
    <row r="9" spans="2:6">
      <c r="B9" s="37"/>
      <c r="C9" s="37"/>
      <c r="D9" s="37"/>
      <c r="E9" s="37"/>
      <c r="F9" s="37"/>
    </row>
    <row r="10" spans="2:6">
      <c r="B10" s="37"/>
      <c r="C10" s="37"/>
      <c r="D10" s="37"/>
      <c r="E10" s="37"/>
      <c r="F10" s="37"/>
    </row>
    <row r="26" spans="2:10">
      <c r="B26" s="9" t="s">
        <v>33</v>
      </c>
      <c r="J26" s="9"/>
    </row>
    <row r="27" spans="2:10">
      <c r="B27" s="9" t="s">
        <v>34</v>
      </c>
      <c r="J27" s="9"/>
    </row>
    <row r="28" spans="2:10">
      <c r="B28" s="84" t="s">
        <v>213</v>
      </c>
    </row>
    <row r="29" spans="2:10">
      <c r="B29" s="84" t="s">
        <v>208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Menú</vt:lpstr>
      <vt:lpstr>Cotizacion</vt:lpstr>
      <vt:lpstr>Costos</vt:lpstr>
      <vt:lpstr>Aranceles</vt:lpstr>
      <vt:lpstr>Base $ Prod</vt:lpstr>
      <vt:lpstr>Tendenc Pollo</vt:lpstr>
      <vt:lpstr>Tendenc Pechuga</vt:lpstr>
      <vt:lpstr>Tendenc Alas</vt:lpstr>
      <vt:lpstr>Tendenc P.P sin R</vt:lpstr>
      <vt:lpstr>Tendenc P.P con R</vt:lpstr>
      <vt:lpstr>Descripción</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Pasante Economico</dc:creator>
  <cp:lastModifiedBy>a_economico</cp:lastModifiedBy>
  <dcterms:created xsi:type="dcterms:W3CDTF">2011-11-25T14:15:28Z</dcterms:created>
  <dcterms:modified xsi:type="dcterms:W3CDTF">2014-12-18T19:16:03Z</dcterms:modified>
</cp:coreProperties>
</file>